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updateLinks="never" codeName="ThisWorkbook" autoCompressPictures="0"/>
  <mc:AlternateContent xmlns:mc="http://schemas.openxmlformats.org/markup-compatibility/2006">
    <mc:Choice Requires="x15">
      <x15ac:absPath xmlns:x15ac="http://schemas.microsoft.com/office/spreadsheetml/2010/11/ac" url="/Volumes/M BARNARD/"/>
    </mc:Choice>
  </mc:AlternateContent>
  <xr:revisionPtr revIDLastSave="0" documentId="8_{3DE34F94-9A0D-9B46-B2CC-C048077238C2}" xr6:coauthVersionLast="47" xr6:coauthVersionMax="47" xr10:uidLastSave="{00000000-0000-0000-0000-000000000000}"/>
  <bookViews>
    <workbookView xWindow="0" yWindow="500" windowWidth="27580" windowHeight="16440" activeTab="4" xr2:uid="{DBEEDE7C-FF3D-4093-84D9-1831B4FC7663}"/>
  </bookViews>
  <sheets>
    <sheet name="Instructions" sheetId="1" state="hidden" r:id="rId1"/>
    <sheet name="Summary IDRC" sheetId="20" state="hidden" r:id="rId2"/>
    <sheet name="Summary BMGF" sheetId="19" state="hidden" r:id="rId3"/>
    <sheet name="SUmmary NIH" sheetId="18" state="hidden" r:id="rId4"/>
    <sheet name="Summary Full Cost" sheetId="2" r:id="rId5"/>
    <sheet name="2022" sheetId="3" r:id="rId6"/>
    <sheet name="2023" sheetId="4" r:id="rId7"/>
    <sheet name="2024" sheetId="5" r:id="rId8"/>
    <sheet name="2025" sheetId="6" r:id="rId9"/>
    <sheet name="2026" sheetId="11" r:id="rId10"/>
    <sheet name="2027" sheetId="17" r:id="rId11"/>
    <sheet name="2028" sheetId="23" r:id="rId12"/>
    <sheet name="2029" sheetId="24" r:id="rId13"/>
    <sheet name="2030" sheetId="25" r:id="rId14"/>
    <sheet name="Sheet5" sheetId="22" state="hidden" r:id="rId15"/>
    <sheet name="Policy" sheetId="9" state="hidden" r:id="rId16"/>
    <sheet name="Staff categories" sheetId="7" state="hidden" r:id="rId17"/>
    <sheet name="Rates" sheetId="8" state="hidden" r:id="rId18"/>
    <sheet name="Lookup Lists" sheetId="10" state="hidden" r:id="rId19"/>
    <sheet name="2015_COE" sheetId="12" state="hidden" r:id="rId20"/>
    <sheet name="Sheet1" sheetId="13" state="hidden" r:id="rId21"/>
    <sheet name="Equipment &amp; Subs" sheetId="14" r:id="rId22"/>
    <sheet name="Sheet2" sheetId="15" state="hidden" r:id="rId23"/>
    <sheet name="Sheet3" sheetId="16" state="hidden" r:id="rId24"/>
    <sheet name="Sheet4" sheetId="21" state="hidden" r:id="rId25"/>
  </sheets>
  <externalReferences>
    <externalReference r:id="rId26"/>
    <externalReference r:id="rId27"/>
  </externalReferences>
  <definedNames>
    <definedName name="_xlnm._FilterDatabase" localSheetId="17" hidden="1">Rates!$C$7:$AJ$18</definedName>
    <definedName name="academicrates" localSheetId="17">Rates!$C$7:$U$18</definedName>
    <definedName name="academicrates">Rates!$C$7:$AY$41</definedName>
    <definedName name="aflag1">'Summary Full Cost'!$T$9</definedName>
    <definedName name="aflag2">'Summary Full Cost'!$T$10</definedName>
    <definedName name="averagenopeople" localSheetId="6">'2023'!#REF!</definedName>
    <definedName name="averagenopeople" localSheetId="7">'2024'!$M$67</definedName>
    <definedName name="averagenopeople" localSheetId="8">'2025'!#REF!</definedName>
    <definedName name="averagenopeople">'2022'!#REF!</definedName>
    <definedName name="averagenopeople1">'2026'!#REF!</definedName>
    <definedName name="categories" localSheetId="17">Rates!$A$7:$A$18</definedName>
    <definedName name="categories">Rates!$A$7:$A$18</definedName>
    <definedName name="categoryindex" localSheetId="18">'Lookup Lists'!$A$7:$B$18</definedName>
    <definedName name="categoryindex">'Lookup Lists'!$A$7:$B$18</definedName>
    <definedName name="faculties" localSheetId="18">'Lookup Lists'!$A$33:$A$42</definedName>
    <definedName name="faculties">'Lookup Lists'!$A$33:$A$42</definedName>
    <definedName name="facultyrates" localSheetId="18">'Lookup Lists'!$A$33:$B$42</definedName>
    <definedName name="facultyrates">'Lookup Lists'!$A$33:$B$42</definedName>
    <definedName name="lastyear">'Lookup Lists'!#REF!</definedName>
    <definedName name="passrates" localSheetId="17">Rates!$A$21:$U$39</definedName>
    <definedName name="passrates">Rates!$A$21:$AY$39</definedName>
    <definedName name="payclass">'Lookup Lists'!$A$20:$D$27</definedName>
    <definedName name="_xlnm.Print_Area" localSheetId="5">'2022'!$A$4:$G$117</definedName>
    <definedName name="_xlnm.Print_Area" localSheetId="6">'2023'!$A$1:$G$130</definedName>
    <definedName name="_xlnm.Print_Area" localSheetId="7">'2024'!$A$1:$G$92</definedName>
    <definedName name="_xlnm.Print_Area" localSheetId="8">'2025'!$A$1:$G$110</definedName>
    <definedName name="_xlnm.Print_Area" localSheetId="0">Instructions!$A$1:$C$44</definedName>
    <definedName name="_xlnm.Print_Area" localSheetId="4">'Summary Full Cost'!$A:$H</definedName>
    <definedName name="site">[1]data!$C$3:$C$4</definedName>
    <definedName name="space" localSheetId="6">'2023'!#REF!</definedName>
    <definedName name="space" localSheetId="7">'2024'!$B$70:$B$76</definedName>
    <definedName name="space" localSheetId="8">'2025'!#REF!</definedName>
    <definedName name="supportstaff" localSheetId="17">Rates!$A$21:$A$39</definedName>
    <definedName name="supportstaff">Rates!$A$21:$A$39</definedName>
    <definedName name="units" localSheetId="18">'Lookup Lists'!$A$60:$A$63</definedName>
    <definedName name="units">'Lookup Lists'!$A$60:$A$63</definedName>
    <definedName name="unitsfractionyears">'Lookup Lists'!$A$60:$C$63</definedName>
    <definedName name="unitsindex" localSheetId="18">'Lookup Lists'!$A$60:$B$63</definedName>
    <definedName name="unitsindex">'Lookup Lists'!$A$60:$B$63</definedName>
    <definedName name="VAT" localSheetId="18">'Lookup Lists'!$A$78:$A$79</definedName>
    <definedName name="VAT">'Lookup Lists'!$A$78:$A$79</definedName>
    <definedName name="vatrates" localSheetId="18">'Lookup Lists'!$C$70:$C$71</definedName>
    <definedName name="vatrates">'Lookup Lists'!$C$70:$C$71</definedName>
    <definedName name="yearindex" localSheetId="18">'Lookup Lists'!$A$47:$B$54</definedName>
    <definedName name="yearindex">'Lookup Lists'!$A$47:$B$54</definedName>
    <definedName name="years" localSheetId="18">'Lookup Lists'!$A$47:$A$53</definedName>
    <definedName name="years">'Lookup Lists'!$A$47:$A$53</definedName>
    <definedName name="Z_3C75E10C_329D_473E_98F4_AB9FF71B3EAB_.wvu.Cols" localSheetId="5" hidden="1">'2022'!#REF!</definedName>
    <definedName name="Z_3C75E10C_329D_473E_98F4_AB9FF71B3EAB_.wvu.Cols" localSheetId="6" hidden="1">'2023'!#REF!</definedName>
    <definedName name="Z_3C75E10C_329D_473E_98F4_AB9FF71B3EAB_.wvu.Cols" localSheetId="7" hidden="1">'2024'!#REF!</definedName>
    <definedName name="Z_3C75E10C_329D_473E_98F4_AB9FF71B3EAB_.wvu.Cols" localSheetId="8" hidden="1">'2025'!#REF!</definedName>
    <definedName name="Z_3C75E10C_329D_473E_98F4_AB9FF71B3EAB_.wvu.PrintArea" localSheetId="5" hidden="1">'2022'!$A$4:$G$117</definedName>
    <definedName name="Z_3C75E10C_329D_473E_98F4_AB9FF71B3EAB_.wvu.PrintArea" localSheetId="6" hidden="1">'2023'!$A$4:$G$125</definedName>
    <definedName name="Z_3C75E10C_329D_473E_98F4_AB9FF71B3EAB_.wvu.PrintArea" localSheetId="7" hidden="1">'2024'!$A$4:$G$85</definedName>
    <definedName name="Z_3C75E10C_329D_473E_98F4_AB9FF71B3EAB_.wvu.PrintArea" localSheetId="8" hidden="1">'2025'!$A$4:$G$100</definedName>
    <definedName name="Z_3C75E10C_329D_473E_98F4_AB9FF71B3EAB_.wvu.Rows" localSheetId="5" hidden="1">'2022'!#REF!</definedName>
    <definedName name="Z_3C75E10C_329D_473E_98F4_AB9FF71B3EAB_.wvu.Rows" localSheetId="6" hidden="1">'2023'!#REF!</definedName>
    <definedName name="Z_3C75E10C_329D_473E_98F4_AB9FF71B3EAB_.wvu.Rows" localSheetId="7" hidden="1">'2024'!#REF!</definedName>
    <definedName name="Z_3C75E10C_329D_473E_98F4_AB9FF71B3EAB_.wvu.Rows" localSheetId="8" hidden="1">'2025'!#REF!</definedName>
    <definedName name="Z_8497B84B_4C7E_43D6_B6B6_9229D6CB0A51_.wvu.Cols" localSheetId="7" hidden="1">'2024'!$H:$J</definedName>
    <definedName name="Z_8497B84B_4C7E_43D6_B6B6_9229D6CB0A51_.wvu.Cols" localSheetId="8" hidden="1">'2025'!$H:$J</definedName>
    <definedName name="Z_8497B84B_4C7E_43D6_B6B6_9229D6CB0A51_.wvu.PrintArea" localSheetId="5" hidden="1">'2022'!$A$4:$G$117</definedName>
    <definedName name="Z_8497B84B_4C7E_43D6_B6B6_9229D6CB0A51_.wvu.PrintArea" localSheetId="6" hidden="1">'2023'!$A$1:$G$130</definedName>
    <definedName name="Z_8497B84B_4C7E_43D6_B6B6_9229D6CB0A51_.wvu.PrintArea" localSheetId="7" hidden="1">'2024'!$A$1:$G$92</definedName>
    <definedName name="Z_8497B84B_4C7E_43D6_B6B6_9229D6CB0A51_.wvu.PrintArea" localSheetId="8" hidden="1">'2025'!$A$1:$G$110</definedName>
    <definedName name="Z_8497B84B_4C7E_43D6_B6B6_9229D6CB0A51_.wvu.PrintArea" localSheetId="4" hidden="1">'Summary Full Cost'!$A:$H</definedName>
    <definedName name="Z_8497B84B_4C7E_43D6_B6B6_9229D6CB0A51_.wvu.Rows" localSheetId="4" hidden="1">'Summary Full Cost'!$12:$13</definedName>
  </definedNames>
  <calcPr calcId="191028"/>
  <customWorkbookViews>
    <customWorkbookView name="Your User Name - Personal View" guid="{8497B84B-4C7E-43D6-B6B6-9229D6CB0A51}" mergeInterval="0" personalView="1" maximized="1" windowWidth="1020" windowHeight="618" activeSheetId="8"/>
    <customWorkbookView name="Tony Heher - Personal View" guid="{3C75E10C-329D-473E-98F4-AB9FF71B3EAB}" mergeInterval="0" personalView="1" maximized="1" windowWidth="995" windowHeight="620" activeSheetId="8" showComments="commIndAndComment"/>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3" i="25" l="1"/>
  <c r="B73" i="24"/>
  <c r="B73" i="23"/>
  <c r="B73" i="17"/>
  <c r="B73" i="11"/>
  <c r="Y31" i="14"/>
  <c r="X31" i="14"/>
  <c r="W31" i="14"/>
  <c r="V31" i="14"/>
  <c r="U31" i="14"/>
  <c r="T31" i="14"/>
  <c r="S31" i="14"/>
  <c r="R31" i="14"/>
  <c r="Q31" i="14"/>
  <c r="Y19" i="14"/>
  <c r="X19" i="14"/>
  <c r="W19" i="14"/>
  <c r="V19" i="14"/>
  <c r="U19" i="14"/>
  <c r="T19" i="14"/>
  <c r="S19" i="14"/>
  <c r="R19" i="14"/>
  <c r="Q19" i="14"/>
  <c r="Y2" i="14"/>
  <c r="X2" i="14"/>
  <c r="W2" i="14"/>
  <c r="V2" i="14"/>
  <c r="U2" i="14"/>
  <c r="T2" i="14"/>
  <c r="S2" i="14"/>
  <c r="R2" i="14"/>
  <c r="Q2" i="14"/>
  <c r="K31" i="14"/>
  <c r="J31" i="14"/>
  <c r="I31" i="14"/>
  <c r="H31" i="14"/>
  <c r="G31" i="14"/>
  <c r="F31" i="14"/>
  <c r="E31" i="14"/>
  <c r="D31" i="14"/>
  <c r="C31" i="14"/>
  <c r="K19" i="14"/>
  <c r="J19" i="14"/>
  <c r="I19" i="14"/>
  <c r="H19" i="14"/>
  <c r="G19" i="14"/>
  <c r="F19" i="14"/>
  <c r="E19" i="14"/>
  <c r="D19" i="14"/>
  <c r="C19" i="14"/>
  <c r="H37" i="8"/>
  <c r="H36" i="8"/>
  <c r="H35" i="8"/>
  <c r="H34" i="8"/>
  <c r="H33" i="8"/>
  <c r="H32" i="8"/>
  <c r="A55" i="10"/>
  <c r="A56" i="10" s="1"/>
  <c r="AY40" i="8"/>
  <c r="AX40" i="8"/>
  <c r="AW40" i="8"/>
  <c r="AY39" i="8"/>
  <c r="AX39" i="8"/>
  <c r="AW39" i="8"/>
  <c r="AY38" i="8"/>
  <c r="AX38" i="8"/>
  <c r="AW38" i="8"/>
  <c r="AY31" i="8"/>
  <c r="AX31" i="8"/>
  <c r="AW31" i="8"/>
  <c r="AY30" i="8"/>
  <c r="AX30" i="8"/>
  <c r="AW30" i="8"/>
  <c r="AY29" i="8"/>
  <c r="AX29" i="8"/>
  <c r="AW29" i="8"/>
  <c r="AY28" i="8"/>
  <c r="AX28" i="8"/>
  <c r="AW28" i="8"/>
  <c r="AY27" i="8"/>
  <c r="AX27" i="8"/>
  <c r="AW27" i="8"/>
  <c r="AY26" i="8"/>
  <c r="AX26" i="8"/>
  <c r="AW26" i="8"/>
  <c r="AY25" i="8"/>
  <c r="AX25" i="8"/>
  <c r="AW25" i="8"/>
  <c r="AY24" i="8"/>
  <c r="AX24" i="8"/>
  <c r="AW24" i="8"/>
  <c r="AY23" i="8"/>
  <c r="AX23" i="8"/>
  <c r="AW23" i="8"/>
  <c r="AY22" i="8"/>
  <c r="AX22" i="8"/>
  <c r="AW22" i="8"/>
  <c r="AY21" i="8"/>
  <c r="AX21" i="8"/>
  <c r="AW21" i="8"/>
  <c r="AY18" i="8"/>
  <c r="AX18" i="8"/>
  <c r="AW18" i="8"/>
  <c r="AY17" i="8"/>
  <c r="AX17" i="8"/>
  <c r="AW17" i="8"/>
  <c r="AY16" i="8"/>
  <c r="AX16" i="8"/>
  <c r="AW16" i="8"/>
  <c r="AY15" i="8"/>
  <c r="AX15" i="8"/>
  <c r="AW15" i="8"/>
  <c r="AY14" i="8"/>
  <c r="AX14" i="8"/>
  <c r="AW14" i="8"/>
  <c r="AY13" i="8"/>
  <c r="AX13" i="8"/>
  <c r="AW13" i="8"/>
  <c r="AY12" i="8"/>
  <c r="AX12" i="8"/>
  <c r="AW12" i="8"/>
  <c r="AY11" i="8"/>
  <c r="AX11" i="8"/>
  <c r="AW11" i="8"/>
  <c r="AY10" i="8"/>
  <c r="AX10" i="8"/>
  <c r="AW10" i="8"/>
  <c r="AY9" i="8"/>
  <c r="AX9" i="8"/>
  <c r="AW9" i="8"/>
  <c r="AY8" i="8"/>
  <c r="AX8" i="8"/>
  <c r="AW8" i="8"/>
  <c r="AY7" i="8"/>
  <c r="AX7" i="8"/>
  <c r="AW7" i="8"/>
  <c r="AV40" i="8"/>
  <c r="AV39" i="8"/>
  <c r="AV38" i="8"/>
  <c r="AV31" i="8"/>
  <c r="AV30" i="8"/>
  <c r="AV29" i="8"/>
  <c r="AV28" i="8"/>
  <c r="AV27" i="8"/>
  <c r="AV26" i="8"/>
  <c r="AV25" i="8"/>
  <c r="AV24" i="8"/>
  <c r="AV23" i="8"/>
  <c r="AV22" i="8"/>
  <c r="AV21" i="8"/>
  <c r="AV18" i="8"/>
  <c r="AV17" i="8"/>
  <c r="AZ17" i="8" s="1"/>
  <c r="AV16" i="8"/>
  <c r="AZ16" i="8" s="1"/>
  <c r="AV15" i="8"/>
  <c r="AV14" i="8"/>
  <c r="AV13" i="8"/>
  <c r="AV12" i="8"/>
  <c r="AV11" i="8"/>
  <c r="AZ11" i="8" s="1"/>
  <c r="AV10" i="8"/>
  <c r="AV9" i="8"/>
  <c r="AZ9" i="8" s="1"/>
  <c r="AV8" i="8"/>
  <c r="AZ8" i="8" s="1"/>
  <c r="AV7" i="8"/>
  <c r="AZ7" i="8" s="1"/>
  <c r="AZ18" i="8"/>
  <c r="AZ15" i="8"/>
  <c r="AZ14" i="8"/>
  <c r="AZ13" i="8"/>
  <c r="AZ12" i="8"/>
  <c r="AZ10" i="8"/>
  <c r="AU18" i="8"/>
  <c r="AU17" i="8"/>
  <c r="AU16" i="8"/>
  <c r="AU15" i="8"/>
  <c r="AU14" i="8"/>
  <c r="AU13" i="8"/>
  <c r="AU12" i="8"/>
  <c r="AU11" i="8"/>
  <c r="AU10" i="8"/>
  <c r="AU9" i="8"/>
  <c r="AU8" i="8"/>
  <c r="AU7" i="8"/>
  <c r="AP18" i="8"/>
  <c r="AP17" i="8"/>
  <c r="AP16" i="8"/>
  <c r="AP15" i="8"/>
  <c r="AP14" i="8"/>
  <c r="AP13" i="8"/>
  <c r="AP12" i="8"/>
  <c r="AP11" i="8"/>
  <c r="AP10" i="8"/>
  <c r="AP9" i="8"/>
  <c r="AP8" i="8"/>
  <c r="AP7" i="8"/>
  <c r="AK18" i="8"/>
  <c r="AK17" i="8"/>
  <c r="AK16" i="8"/>
  <c r="AK15" i="8"/>
  <c r="AK14" i="8"/>
  <c r="AK13" i="8"/>
  <c r="AK12" i="8"/>
  <c r="AK11" i="8"/>
  <c r="AK10" i="8"/>
  <c r="AK9" i="8"/>
  <c r="AK8" i="8"/>
  <c r="AK7" i="8"/>
  <c r="AF18" i="8"/>
  <c r="AF17" i="8"/>
  <c r="AF16" i="8"/>
  <c r="AF15" i="8"/>
  <c r="AF14" i="8"/>
  <c r="AF13" i="8"/>
  <c r="AF12" i="8"/>
  <c r="AF11" i="8"/>
  <c r="AF10" i="8"/>
  <c r="AF9" i="8"/>
  <c r="AF8" i="8"/>
  <c r="AF7" i="8"/>
  <c r="AA18" i="8"/>
  <c r="AA17" i="8"/>
  <c r="AA16" i="8"/>
  <c r="AA15" i="8"/>
  <c r="AA14" i="8"/>
  <c r="AA13" i="8"/>
  <c r="AA12" i="8"/>
  <c r="AA11" i="8"/>
  <c r="AA10" i="8"/>
  <c r="AA9" i="8"/>
  <c r="AA8" i="8"/>
  <c r="AA7" i="8"/>
  <c r="V18" i="8"/>
  <c r="V17" i="8"/>
  <c r="V16" i="8"/>
  <c r="V15" i="8"/>
  <c r="V14" i="8"/>
  <c r="V13" i="8"/>
  <c r="V12" i="8"/>
  <c r="V11" i="8"/>
  <c r="V10" i="8"/>
  <c r="V9" i="8"/>
  <c r="V8" i="8"/>
  <c r="V7" i="8"/>
  <c r="C18" i="8"/>
  <c r="C17" i="8"/>
  <c r="C16" i="8"/>
  <c r="C15" i="8"/>
  <c r="C14" i="8"/>
  <c r="C13" i="8"/>
  <c r="H40" i="8" l="1"/>
  <c r="H39" i="8"/>
  <c r="H38" i="8"/>
  <c r="C40" i="8"/>
  <c r="C39" i="8"/>
  <c r="C38" i="8"/>
  <c r="C37" i="8"/>
  <c r="C36" i="8"/>
  <c r="C35" i="8"/>
  <c r="C34" i="8"/>
  <c r="C33" i="8"/>
  <c r="C32" i="8"/>
  <c r="C12" i="8"/>
  <c r="C11" i="8"/>
  <c r="C10" i="8"/>
  <c r="C9" i="8"/>
  <c r="C8" i="8"/>
  <c r="C7" i="8"/>
  <c r="J40" i="17"/>
  <c r="H40" i="17"/>
  <c r="H39" i="17"/>
  <c r="J39" i="17" s="1"/>
  <c r="H38" i="17"/>
  <c r="J38" i="17" s="1"/>
  <c r="H37" i="17"/>
  <c r="J37" i="17" s="1"/>
  <c r="H36" i="17"/>
  <c r="J36" i="17" s="1"/>
  <c r="H40" i="11"/>
  <c r="J40" i="11" s="1"/>
  <c r="H39" i="11"/>
  <c r="J39" i="11" s="1"/>
  <c r="H38" i="11"/>
  <c r="J38" i="11" s="1"/>
  <c r="H37" i="11"/>
  <c r="J37" i="11" s="1"/>
  <c r="H36" i="11"/>
  <c r="J36" i="11" s="1"/>
  <c r="H41" i="6"/>
  <c r="J41" i="6" s="1"/>
  <c r="H40" i="6"/>
  <c r="J40" i="6" s="1"/>
  <c r="H39" i="6"/>
  <c r="J39" i="6" s="1"/>
  <c r="H38" i="6"/>
  <c r="J38" i="6" s="1"/>
  <c r="H37" i="6"/>
  <c r="J37" i="6" s="1"/>
  <c r="H43" i="5"/>
  <c r="J43" i="5" s="1"/>
  <c r="H42" i="5"/>
  <c r="J42" i="5" s="1"/>
  <c r="H41" i="5"/>
  <c r="J41" i="5" s="1"/>
  <c r="H40" i="5"/>
  <c r="J40" i="5" s="1"/>
  <c r="H39" i="5"/>
  <c r="J39" i="5" s="1"/>
  <c r="H38" i="4"/>
  <c r="J38" i="4"/>
  <c r="H37" i="4"/>
  <c r="J37" i="4" s="1"/>
  <c r="H36" i="4"/>
  <c r="J36" i="4" s="1"/>
  <c r="H35" i="4"/>
  <c r="J35" i="4" s="1"/>
  <c r="H34" i="4"/>
  <c r="J34" i="4" s="1"/>
  <c r="H40" i="3"/>
  <c r="H39" i="3"/>
  <c r="H38" i="3"/>
  <c r="J38" i="3" s="1"/>
  <c r="H37" i="3"/>
  <c r="J37" i="3" s="1"/>
  <c r="H36" i="3"/>
  <c r="H15" i="17"/>
  <c r="J15" i="17" s="1"/>
  <c r="H14" i="17"/>
  <c r="J14" i="17" s="1"/>
  <c r="H15" i="11"/>
  <c r="J15" i="11" s="1"/>
  <c r="H14" i="11"/>
  <c r="J14" i="11" s="1"/>
  <c r="C14" i="11" s="1"/>
  <c r="F14" i="11" s="1"/>
  <c r="H16" i="6"/>
  <c r="J16" i="6" s="1"/>
  <c r="H15" i="6"/>
  <c r="J15" i="6" s="1"/>
  <c r="H16" i="5"/>
  <c r="J16" i="5" s="1"/>
  <c r="H15" i="5"/>
  <c r="J15" i="5" s="1"/>
  <c r="H15" i="4"/>
  <c r="J15" i="4" s="1"/>
  <c r="H14" i="4"/>
  <c r="J14" i="4" s="1"/>
  <c r="H13" i="8"/>
  <c r="M22" i="2"/>
  <c r="M55" i="2"/>
  <c r="M138" i="2" s="1"/>
  <c r="M20" i="2"/>
  <c r="M18" i="2"/>
  <c r="L22" i="2"/>
  <c r="L55" i="2"/>
  <c r="L96" i="2" s="1"/>
  <c r="K22" i="2"/>
  <c r="K55" i="2"/>
  <c r="K118" i="2" s="1"/>
  <c r="L20" i="2"/>
  <c r="L18" i="2"/>
  <c r="L51" i="2"/>
  <c r="K20" i="2"/>
  <c r="K53" i="2"/>
  <c r="K136" i="2" s="1"/>
  <c r="K18" i="2"/>
  <c r="K51" i="2"/>
  <c r="Y9" i="14"/>
  <c r="Y26" i="14"/>
  <c r="Y38" i="14"/>
  <c r="Y8" i="14"/>
  <c r="Y37" i="14"/>
  <c r="Y7" i="14"/>
  <c r="Y6" i="14"/>
  <c r="Y23" i="14"/>
  <c r="Y35" i="14"/>
  <c r="Y5" i="14"/>
  <c r="Y22" i="14"/>
  <c r="Y34" i="14"/>
  <c r="Y4" i="14"/>
  <c r="Y33" i="14"/>
  <c r="Y3" i="14"/>
  <c r="X9" i="14"/>
  <c r="X26" i="14"/>
  <c r="X8" i="14"/>
  <c r="X7" i="14"/>
  <c r="X6" i="14"/>
  <c r="X5" i="14"/>
  <c r="X4" i="14"/>
  <c r="X3" i="14"/>
  <c r="W9" i="14"/>
  <c r="W26" i="14"/>
  <c r="W8" i="14"/>
  <c r="W7" i="14"/>
  <c r="W6" i="14"/>
  <c r="W5" i="14"/>
  <c r="W4" i="14"/>
  <c r="W3" i="14"/>
  <c r="W20" i="14"/>
  <c r="Y36" i="14"/>
  <c r="X36" i="14"/>
  <c r="W35" i="14"/>
  <c r="Y25" i="14"/>
  <c r="X25" i="14"/>
  <c r="X37" i="14"/>
  <c r="Y24" i="14"/>
  <c r="X24" i="14"/>
  <c r="W24" i="14"/>
  <c r="W23" i="14"/>
  <c r="X22" i="14"/>
  <c r="X34" i="14"/>
  <c r="W22" i="14"/>
  <c r="W34" i="14"/>
  <c r="Y21" i="14"/>
  <c r="X21" i="14"/>
  <c r="X33" i="14"/>
  <c r="W21" i="14"/>
  <c r="W33" i="14"/>
  <c r="Y20" i="14"/>
  <c r="I20" i="14"/>
  <c r="K9" i="14"/>
  <c r="K26" i="14"/>
  <c r="K38" i="14"/>
  <c r="K8" i="14"/>
  <c r="K7" i="14"/>
  <c r="K24" i="14"/>
  <c r="K6" i="14"/>
  <c r="K23" i="14"/>
  <c r="K35" i="14"/>
  <c r="K5" i="14"/>
  <c r="K4" i="14"/>
  <c r="K21" i="14"/>
  <c r="K33" i="14"/>
  <c r="K3" i="14"/>
  <c r="J9" i="14"/>
  <c r="J8" i="14"/>
  <c r="J25" i="14"/>
  <c r="J7" i="14"/>
  <c r="J24" i="14"/>
  <c r="J36" i="14"/>
  <c r="J6" i="14"/>
  <c r="J5" i="14"/>
  <c r="J22" i="14"/>
  <c r="J4" i="14"/>
  <c r="J21" i="14"/>
  <c r="J33" i="14"/>
  <c r="J3" i="14"/>
  <c r="J20" i="14"/>
  <c r="I9" i="14"/>
  <c r="I8" i="14"/>
  <c r="I25" i="14"/>
  <c r="I7" i="14"/>
  <c r="I24" i="14"/>
  <c r="I36" i="14"/>
  <c r="I6" i="14"/>
  <c r="I23" i="14"/>
  <c r="I5" i="14"/>
  <c r="I22" i="14"/>
  <c r="I4" i="14"/>
  <c r="I3" i="14"/>
  <c r="J20" i="2"/>
  <c r="M53" i="2"/>
  <c r="M94" i="2" s="1"/>
  <c r="M51" i="2"/>
  <c r="M68" i="2" s="1"/>
  <c r="L53" i="2"/>
  <c r="L94" i="2" s="1"/>
  <c r="H37" i="25"/>
  <c r="H36" i="25"/>
  <c r="H37" i="24"/>
  <c r="H36" i="24"/>
  <c r="H37" i="23"/>
  <c r="J37" i="23" s="1"/>
  <c r="H36" i="23"/>
  <c r="J36" i="23" s="1"/>
  <c r="H18" i="8"/>
  <c r="J18" i="10" s="1"/>
  <c r="H17" i="8"/>
  <c r="J17" i="10" s="1"/>
  <c r="H16" i="8"/>
  <c r="J16" i="10" s="1"/>
  <c r="H15" i="8"/>
  <c r="J15" i="10" s="1"/>
  <c r="H14" i="8"/>
  <c r="J14" i="10" s="1"/>
  <c r="H12" i="8"/>
  <c r="J12" i="10" s="1"/>
  <c r="H11" i="8"/>
  <c r="J11" i="10"/>
  <c r="H10" i="8"/>
  <c r="J10" i="10" s="1"/>
  <c r="H9" i="8"/>
  <c r="H8" i="8"/>
  <c r="H7" i="8"/>
  <c r="J7" i="10" s="1"/>
  <c r="K39" i="8"/>
  <c r="P39" i="8" s="1"/>
  <c r="U39" i="8" s="1"/>
  <c r="Z39" i="8" s="1"/>
  <c r="AE39" i="8" s="1"/>
  <c r="K38" i="8"/>
  <c r="P38" i="8" s="1"/>
  <c r="I37" i="8"/>
  <c r="N37" i="8" s="1"/>
  <c r="S37" i="8" s="1"/>
  <c r="X37" i="8" s="1"/>
  <c r="AC37" i="8" s="1"/>
  <c r="AH37" i="8" s="1"/>
  <c r="AM37" i="8" s="1"/>
  <c r="AR37" i="8" s="1"/>
  <c r="AW37" i="8" s="1"/>
  <c r="K35" i="8"/>
  <c r="P35" i="8" s="1"/>
  <c r="J34" i="8"/>
  <c r="O34" i="8" s="1"/>
  <c r="T34" i="8" s="1"/>
  <c r="Y34" i="8" s="1"/>
  <c r="AD34" i="8" s="1"/>
  <c r="AI34" i="8" s="1"/>
  <c r="K33" i="8"/>
  <c r="P33" i="8" s="1"/>
  <c r="K32" i="8"/>
  <c r="D124" i="25"/>
  <c r="C124" i="25"/>
  <c r="F117" i="25"/>
  <c r="F113" i="25"/>
  <c r="F91" i="25"/>
  <c r="M21" i="2"/>
  <c r="M19" i="2"/>
  <c r="M52" i="2"/>
  <c r="F82" i="25"/>
  <c r="F68" i="25"/>
  <c r="F67" i="25"/>
  <c r="F69" i="25"/>
  <c r="F66" i="25"/>
  <c r="N56" i="25"/>
  <c r="M56" i="25"/>
  <c r="J56" i="25"/>
  <c r="H56" i="25"/>
  <c r="F56" i="25"/>
  <c r="N55" i="25"/>
  <c r="J55" i="25"/>
  <c r="H55" i="25"/>
  <c r="F55" i="25"/>
  <c r="M55" i="25"/>
  <c r="H54" i="25"/>
  <c r="C54" i="25"/>
  <c r="F54" i="25" s="1"/>
  <c r="H53" i="25"/>
  <c r="J53" i="25"/>
  <c r="C53" i="25"/>
  <c r="F53" i="25" s="1"/>
  <c r="H52" i="25"/>
  <c r="J52" i="25"/>
  <c r="C52" i="25"/>
  <c r="F52" i="25" s="1"/>
  <c r="J51" i="25"/>
  <c r="H51" i="25"/>
  <c r="C51" i="25"/>
  <c r="F51" i="25" s="1"/>
  <c r="J50" i="25"/>
  <c r="H50" i="25"/>
  <c r="C50" i="25"/>
  <c r="F50" i="25" s="1"/>
  <c r="H49" i="25"/>
  <c r="J49" i="25"/>
  <c r="J48" i="25"/>
  <c r="H48" i="25"/>
  <c r="C48" i="25"/>
  <c r="F48" i="25" s="1"/>
  <c r="H47" i="25"/>
  <c r="C47" i="25"/>
  <c r="F47" i="25" s="1"/>
  <c r="N47" i="25" s="1"/>
  <c r="H46" i="25"/>
  <c r="C46" i="25"/>
  <c r="F46" i="25" s="1"/>
  <c r="H45" i="25"/>
  <c r="J45" i="25"/>
  <c r="C45" i="25"/>
  <c r="F45" i="25" s="1"/>
  <c r="H44" i="25"/>
  <c r="J44" i="25"/>
  <c r="C44" i="25"/>
  <c r="F44" i="25" s="1"/>
  <c r="H43" i="25"/>
  <c r="H42" i="25"/>
  <c r="H41" i="25"/>
  <c r="H40" i="25"/>
  <c r="H39" i="25"/>
  <c r="H38" i="25"/>
  <c r="N31" i="25"/>
  <c r="M31" i="25"/>
  <c r="J31" i="25"/>
  <c r="H31" i="25"/>
  <c r="F31" i="25"/>
  <c r="N30" i="25"/>
  <c r="J30" i="25"/>
  <c r="H30" i="25"/>
  <c r="F30" i="25"/>
  <c r="M30" i="25"/>
  <c r="H29" i="25"/>
  <c r="C29" i="25"/>
  <c r="F29" i="25" s="1"/>
  <c r="H28" i="25"/>
  <c r="J28" i="25"/>
  <c r="C28" i="25"/>
  <c r="F28" i="25" s="1"/>
  <c r="H27" i="25"/>
  <c r="J27" i="25"/>
  <c r="C27" i="25"/>
  <c r="F27" i="25" s="1"/>
  <c r="J26" i="25"/>
  <c r="H26" i="25"/>
  <c r="C26" i="25"/>
  <c r="F26" i="25" s="1"/>
  <c r="H25" i="25"/>
  <c r="H24" i="25"/>
  <c r="H23" i="25"/>
  <c r="H22" i="25"/>
  <c r="H21" i="25"/>
  <c r="H20" i="25"/>
  <c r="H19" i="25"/>
  <c r="H18" i="25"/>
  <c r="J18" i="25" s="1"/>
  <c r="H17" i="25"/>
  <c r="H16" i="25"/>
  <c r="H15" i="25"/>
  <c r="H14" i="25"/>
  <c r="M10" i="25"/>
  <c r="L10" i="25"/>
  <c r="M9" i="25"/>
  <c r="L9" i="25"/>
  <c r="L8" i="25"/>
  <c r="J8" i="25"/>
  <c r="J7" i="25"/>
  <c r="G3" i="25"/>
  <c r="F3" i="25"/>
  <c r="E3" i="25"/>
  <c r="C3" i="25"/>
  <c r="C2" i="25"/>
  <c r="B2" i="25"/>
  <c r="D124" i="24"/>
  <c r="C124" i="24"/>
  <c r="F117" i="24"/>
  <c r="F113" i="24"/>
  <c r="F91" i="24"/>
  <c r="L21" i="2"/>
  <c r="L54" i="2"/>
  <c r="L117" i="2" s="1"/>
  <c r="F82" i="24"/>
  <c r="F69" i="24"/>
  <c r="F68" i="24"/>
  <c r="F67" i="24"/>
  <c r="F66" i="24"/>
  <c r="N56" i="24"/>
  <c r="M56" i="24"/>
  <c r="J56" i="24"/>
  <c r="H56" i="24"/>
  <c r="F56" i="24"/>
  <c r="J55" i="24"/>
  <c r="H55" i="24"/>
  <c r="F55" i="24"/>
  <c r="N55" i="24"/>
  <c r="H54" i="24"/>
  <c r="C54" i="24"/>
  <c r="F54" i="24" s="1"/>
  <c r="H53" i="24"/>
  <c r="J53" i="24"/>
  <c r="C53" i="24"/>
  <c r="F53" i="24" s="1"/>
  <c r="H52" i="24"/>
  <c r="J52" i="24"/>
  <c r="C52" i="24"/>
  <c r="F52" i="24" s="1"/>
  <c r="J51" i="24"/>
  <c r="H51" i="24"/>
  <c r="C51" i="24"/>
  <c r="F51" i="24" s="1"/>
  <c r="J50" i="24"/>
  <c r="H50" i="24"/>
  <c r="C50" i="24"/>
  <c r="F50" i="24" s="1"/>
  <c r="H49" i="24"/>
  <c r="J49" i="24"/>
  <c r="J48" i="24"/>
  <c r="H48" i="24"/>
  <c r="C48" i="24"/>
  <c r="F48" i="24" s="1"/>
  <c r="N48" i="24" s="1"/>
  <c r="H47" i="24"/>
  <c r="J47" i="24"/>
  <c r="C47" i="24"/>
  <c r="F47" i="24" s="1"/>
  <c r="H46" i="24"/>
  <c r="C46" i="24"/>
  <c r="F46" i="24" s="1"/>
  <c r="H45" i="24"/>
  <c r="J45" i="24"/>
  <c r="C45" i="24"/>
  <c r="F45" i="24" s="1"/>
  <c r="H44" i="24"/>
  <c r="J44" i="24"/>
  <c r="C44" i="24"/>
  <c r="F44" i="24" s="1"/>
  <c r="H43" i="24"/>
  <c r="H42" i="24"/>
  <c r="H41" i="24"/>
  <c r="H40" i="24"/>
  <c r="H39" i="24"/>
  <c r="H38" i="24"/>
  <c r="N31" i="24"/>
  <c r="M31" i="24"/>
  <c r="J31" i="24"/>
  <c r="H31" i="24"/>
  <c r="F31" i="24"/>
  <c r="J30" i="24"/>
  <c r="H30" i="24"/>
  <c r="F30" i="24"/>
  <c r="N30" i="24"/>
  <c r="H29" i="24"/>
  <c r="C29" i="24"/>
  <c r="F29" i="24" s="1"/>
  <c r="H28" i="24"/>
  <c r="J28" i="24"/>
  <c r="C28" i="24"/>
  <c r="F28" i="24" s="1"/>
  <c r="H27" i="24"/>
  <c r="J27" i="24"/>
  <c r="C27" i="24"/>
  <c r="F27" i="24" s="1"/>
  <c r="J26" i="24"/>
  <c r="H26" i="24"/>
  <c r="C26" i="24"/>
  <c r="F26" i="24" s="1"/>
  <c r="H25" i="24"/>
  <c r="H24" i="24"/>
  <c r="H23" i="24"/>
  <c r="H22" i="24"/>
  <c r="H21" i="24"/>
  <c r="H20" i="24"/>
  <c r="H19" i="24"/>
  <c r="H18" i="24"/>
  <c r="H17" i="24"/>
  <c r="H16" i="24"/>
  <c r="H15" i="24"/>
  <c r="H14" i="24"/>
  <c r="M10" i="24"/>
  <c r="L10" i="24"/>
  <c r="M9" i="24"/>
  <c r="L9" i="24"/>
  <c r="L8" i="24"/>
  <c r="J8" i="24"/>
  <c r="J7" i="24"/>
  <c r="G3" i="24"/>
  <c r="F3" i="24"/>
  <c r="E3" i="24"/>
  <c r="C3" i="24"/>
  <c r="C2" i="24"/>
  <c r="B2" i="24"/>
  <c r="D124" i="23"/>
  <c r="C124" i="23"/>
  <c r="F117" i="23"/>
  <c r="F113" i="23"/>
  <c r="F91" i="23"/>
  <c r="K21" i="2"/>
  <c r="K54" i="2"/>
  <c r="K95" i="2" s="1"/>
  <c r="F82" i="23"/>
  <c r="F68" i="23"/>
  <c r="F67" i="23"/>
  <c r="F66" i="23"/>
  <c r="F69" i="23"/>
  <c r="N56" i="23"/>
  <c r="H56" i="23"/>
  <c r="J56" i="23"/>
  <c r="F56" i="23"/>
  <c r="M56" i="23"/>
  <c r="J55" i="23"/>
  <c r="H55" i="23"/>
  <c r="F55" i="23"/>
  <c r="N55" i="23"/>
  <c r="H54" i="23"/>
  <c r="C54" i="23"/>
  <c r="F54" i="23" s="1"/>
  <c r="H53" i="23"/>
  <c r="C53" i="23"/>
  <c r="F53" i="23" s="1"/>
  <c r="N53" i="23" s="1"/>
  <c r="H52" i="23"/>
  <c r="J52" i="23"/>
  <c r="J51" i="23"/>
  <c r="H51" i="23"/>
  <c r="C51" i="23"/>
  <c r="F51" i="23" s="1"/>
  <c r="H50" i="23"/>
  <c r="J50" i="23"/>
  <c r="C50" i="23"/>
  <c r="F50" i="23" s="1"/>
  <c r="H49" i="23"/>
  <c r="J49" i="23"/>
  <c r="H48" i="23"/>
  <c r="C48" i="23"/>
  <c r="F48" i="23" s="1"/>
  <c r="J47" i="23"/>
  <c r="H47" i="23"/>
  <c r="C47" i="23"/>
  <c r="F47" i="23" s="1"/>
  <c r="J46" i="23"/>
  <c r="H46" i="23"/>
  <c r="C46" i="23"/>
  <c r="F46" i="23" s="1"/>
  <c r="H45" i="23"/>
  <c r="C45" i="23"/>
  <c r="F45" i="23" s="1"/>
  <c r="M45" i="23" s="1"/>
  <c r="H44" i="23"/>
  <c r="J44" i="23"/>
  <c r="H43" i="23"/>
  <c r="H42" i="23"/>
  <c r="H41" i="23"/>
  <c r="H40" i="23"/>
  <c r="H39" i="23"/>
  <c r="H38" i="23"/>
  <c r="M31" i="23"/>
  <c r="J31" i="23"/>
  <c r="H31" i="23"/>
  <c r="F31" i="23"/>
  <c r="N31" i="23"/>
  <c r="H30" i="23"/>
  <c r="J30" i="23"/>
  <c r="F30" i="23"/>
  <c r="N30" i="23"/>
  <c r="J29" i="23"/>
  <c r="H29" i="23"/>
  <c r="C29" i="23"/>
  <c r="F29" i="23" s="1"/>
  <c r="H28" i="23"/>
  <c r="C28" i="23"/>
  <c r="F28" i="23" s="1"/>
  <c r="M28" i="23" s="1"/>
  <c r="H27" i="23"/>
  <c r="J27" i="23"/>
  <c r="H26" i="23"/>
  <c r="J26" i="23"/>
  <c r="H25" i="23"/>
  <c r="J25" i="23" s="1"/>
  <c r="H24" i="23"/>
  <c r="H23" i="23"/>
  <c r="H22" i="23"/>
  <c r="H21" i="23"/>
  <c r="H20" i="23"/>
  <c r="H19" i="23"/>
  <c r="H18" i="23"/>
  <c r="H17" i="23"/>
  <c r="H16" i="23"/>
  <c r="H15" i="23"/>
  <c r="H14" i="23"/>
  <c r="M10" i="23"/>
  <c r="L10" i="23"/>
  <c r="M9" i="23"/>
  <c r="L9" i="23"/>
  <c r="L8" i="23"/>
  <c r="J8" i="23"/>
  <c r="J7" i="23"/>
  <c r="G3" i="23"/>
  <c r="F3" i="23"/>
  <c r="E3" i="23"/>
  <c r="C3" i="23"/>
  <c r="C2" i="23"/>
  <c r="B2" i="23"/>
  <c r="X20" i="14"/>
  <c r="X32" i="14"/>
  <c r="W10" i="14"/>
  <c r="M54" i="2"/>
  <c r="M95" i="2" s="1"/>
  <c r="L19" i="2"/>
  <c r="L52" i="2"/>
  <c r="L93" i="2" s="1"/>
  <c r="K19" i="2"/>
  <c r="K52" i="2"/>
  <c r="K135" i="2" s="1"/>
  <c r="Y12" i="14"/>
  <c r="Y10" i="14"/>
  <c r="Y27" i="14"/>
  <c r="Y32" i="14"/>
  <c r="Y39" i="14"/>
  <c r="X12" i="14"/>
  <c r="X23" i="14"/>
  <c r="X38" i="14"/>
  <c r="X10" i="14"/>
  <c r="W37" i="14"/>
  <c r="W38" i="14"/>
  <c r="W12" i="14"/>
  <c r="W36" i="14"/>
  <c r="W25" i="14"/>
  <c r="W32" i="14"/>
  <c r="I10" i="14"/>
  <c r="I32" i="14"/>
  <c r="K22" i="14"/>
  <c r="K34" i="14"/>
  <c r="J34" i="14"/>
  <c r="I35" i="14"/>
  <c r="I37" i="14"/>
  <c r="J37" i="14"/>
  <c r="K25" i="14"/>
  <c r="K37" i="14"/>
  <c r="I12" i="14"/>
  <c r="J10" i="14"/>
  <c r="K20" i="14"/>
  <c r="J23" i="14"/>
  <c r="J35" i="14"/>
  <c r="I26" i="14"/>
  <c r="I38" i="14"/>
  <c r="I34" i="14"/>
  <c r="K36" i="14"/>
  <c r="I21" i="14"/>
  <c r="I33" i="14"/>
  <c r="J26" i="14"/>
  <c r="J32" i="14"/>
  <c r="K12" i="14"/>
  <c r="K10" i="14"/>
  <c r="J12" i="14"/>
  <c r="M118" i="2"/>
  <c r="M114" i="2"/>
  <c r="M93" i="2"/>
  <c r="M115" i="2"/>
  <c r="M69" i="2"/>
  <c r="M135" i="2"/>
  <c r="M137" i="2"/>
  <c r="L116" i="2"/>
  <c r="L134" i="2"/>
  <c r="L68" i="2"/>
  <c r="L92" i="2"/>
  <c r="L114" i="2"/>
  <c r="K134" i="2"/>
  <c r="K92" i="2"/>
  <c r="K68" i="2"/>
  <c r="K114" i="2"/>
  <c r="K94" i="2"/>
  <c r="K116" i="2"/>
  <c r="K70" i="2"/>
  <c r="C26" i="23"/>
  <c r="F26" i="23" s="1"/>
  <c r="M26" i="23" s="1"/>
  <c r="M47" i="25"/>
  <c r="J47" i="25"/>
  <c r="J29" i="25"/>
  <c r="J46" i="25"/>
  <c r="J54" i="25"/>
  <c r="C49" i="25"/>
  <c r="F49" i="25" s="1"/>
  <c r="M30" i="24"/>
  <c r="M55" i="24"/>
  <c r="J29" i="24"/>
  <c r="J46" i="24"/>
  <c r="J54" i="24"/>
  <c r="C49" i="24"/>
  <c r="F49" i="24" s="1"/>
  <c r="C27" i="23"/>
  <c r="F27" i="23" s="1"/>
  <c r="C44" i="23"/>
  <c r="F44" i="23" s="1"/>
  <c r="J48" i="23"/>
  <c r="C52" i="23"/>
  <c r="F52" i="23" s="1"/>
  <c r="N52" i="23" s="1"/>
  <c r="M30" i="23"/>
  <c r="M55" i="23"/>
  <c r="J54" i="23"/>
  <c r="J28" i="23"/>
  <c r="J45" i="23"/>
  <c r="C49" i="23"/>
  <c r="F49" i="23" s="1"/>
  <c r="J53" i="23"/>
  <c r="X27" i="14"/>
  <c r="L69" i="2"/>
  <c r="K115" i="2"/>
  <c r="K93" i="2"/>
  <c r="K69" i="2"/>
  <c r="X35" i="14"/>
  <c r="X39" i="14"/>
  <c r="W39" i="14"/>
  <c r="W27" i="14"/>
  <c r="I27" i="14"/>
  <c r="J27" i="14"/>
  <c r="K27" i="14"/>
  <c r="I39" i="14"/>
  <c r="J38" i="14"/>
  <c r="J39" i="14"/>
  <c r="K32" i="14"/>
  <c r="K39" i="14"/>
  <c r="A21" i="8"/>
  <c r="M33" i="8"/>
  <c r="M34" i="8"/>
  <c r="M35" i="8"/>
  <c r="R35" i="8" s="1"/>
  <c r="W35" i="8" s="1"/>
  <c r="AB35" i="8" s="1"/>
  <c r="AG35" i="8" s="1"/>
  <c r="AL35" i="8" s="1"/>
  <c r="AQ35" i="8" s="1"/>
  <c r="AV35" i="8" s="1"/>
  <c r="M37" i="8"/>
  <c r="R37" i="8" s="1"/>
  <c r="W37" i="8" s="1"/>
  <c r="AB37" i="8" s="1"/>
  <c r="AG37" i="8" s="1"/>
  <c r="AL37" i="8" s="1"/>
  <c r="AQ37" i="8" s="1"/>
  <c r="AV37" i="8" s="1"/>
  <c r="M38" i="8"/>
  <c r="M39" i="8"/>
  <c r="M32" i="8"/>
  <c r="M11" i="8"/>
  <c r="Q11" i="8" s="1"/>
  <c r="M12" i="8"/>
  <c r="M16" i="8"/>
  <c r="Q16" i="8" s="1"/>
  <c r="M17" i="8"/>
  <c r="Q17" i="8" s="1"/>
  <c r="M18" i="8"/>
  <c r="Q18" i="8" s="1"/>
  <c r="M7" i="8"/>
  <c r="Q7" i="8" s="1"/>
  <c r="R60" i="8"/>
  <c r="R59" i="8"/>
  <c r="R58" i="8"/>
  <c r="R57" i="8"/>
  <c r="R56" i="8"/>
  <c r="E4" i="14"/>
  <c r="E45" i="14" s="1"/>
  <c r="E5" i="14"/>
  <c r="E6" i="14"/>
  <c r="E7" i="14"/>
  <c r="E8" i="14"/>
  <c r="E9" i="14"/>
  <c r="F33" i="8"/>
  <c r="F34" i="8"/>
  <c r="F35" i="8"/>
  <c r="F36" i="8"/>
  <c r="F37" i="8"/>
  <c r="F32" i="8"/>
  <c r="P32" i="8"/>
  <c r="E33" i="8"/>
  <c r="E34" i="8"/>
  <c r="E35" i="8"/>
  <c r="E36" i="8"/>
  <c r="E37" i="8"/>
  <c r="E32" i="8"/>
  <c r="D33" i="8"/>
  <c r="D34" i="8"/>
  <c r="D35" i="8"/>
  <c r="D36" i="8"/>
  <c r="D37" i="8"/>
  <c r="D32" i="8"/>
  <c r="T9" i="14"/>
  <c r="T8" i="14"/>
  <c r="T7" i="14"/>
  <c r="T6" i="14"/>
  <c r="S9" i="14"/>
  <c r="S8" i="14"/>
  <c r="S7" i="14"/>
  <c r="S6" i="14"/>
  <c r="R9" i="14"/>
  <c r="R8" i="14"/>
  <c r="R7" i="14"/>
  <c r="R6" i="14"/>
  <c r="F9" i="14"/>
  <c r="F8" i="14"/>
  <c r="F7" i="14"/>
  <c r="F6" i="14"/>
  <c r="D9" i="14"/>
  <c r="D8" i="14"/>
  <c r="D7" i="14"/>
  <c r="D6" i="14"/>
  <c r="H14" i="3"/>
  <c r="A7" i="10"/>
  <c r="A8" i="10"/>
  <c r="A9" i="10"/>
  <c r="A10" i="10"/>
  <c r="A10" i="8" s="1"/>
  <c r="A11" i="10"/>
  <c r="A12" i="10"/>
  <c r="A12" i="8"/>
  <c r="C4" i="14"/>
  <c r="C5" i="14"/>
  <c r="C6" i="14"/>
  <c r="C7" i="14"/>
  <c r="C8" i="14"/>
  <c r="C49" i="14"/>
  <c r="C66" i="14" s="1"/>
  <c r="C78" i="14" s="1"/>
  <c r="C9" i="14"/>
  <c r="C3" i="14"/>
  <c r="H15" i="3"/>
  <c r="H16" i="3"/>
  <c r="J16" i="3" s="1"/>
  <c r="H17" i="3"/>
  <c r="H18" i="3"/>
  <c r="H19" i="3"/>
  <c r="C19" i="3" s="1"/>
  <c r="F19" i="3" s="1"/>
  <c r="M19" i="3" s="1"/>
  <c r="H20" i="3"/>
  <c r="H21" i="3"/>
  <c r="H22" i="3"/>
  <c r="H23" i="3"/>
  <c r="H24" i="3"/>
  <c r="C24" i="3" s="1"/>
  <c r="F24" i="3" s="1"/>
  <c r="M24" i="3" s="1"/>
  <c r="H25" i="3"/>
  <c r="H26" i="3"/>
  <c r="C26" i="3"/>
  <c r="F26" i="3" s="1"/>
  <c r="M26" i="3" s="1"/>
  <c r="H27" i="3"/>
  <c r="C27" i="3"/>
  <c r="F27" i="3" s="1"/>
  <c r="N27" i="3" s="1"/>
  <c r="H28" i="3"/>
  <c r="C28" i="3"/>
  <c r="F28" i="3" s="1"/>
  <c r="H29" i="3"/>
  <c r="C29" i="3"/>
  <c r="F29" i="3" s="1"/>
  <c r="F30" i="3"/>
  <c r="N30" i="3"/>
  <c r="F31" i="3"/>
  <c r="N31" i="3"/>
  <c r="H41" i="3"/>
  <c r="H42" i="3"/>
  <c r="H43" i="3"/>
  <c r="H44" i="3"/>
  <c r="C44" i="3" s="1"/>
  <c r="F44" i="3" s="1"/>
  <c r="H45" i="3"/>
  <c r="C45" i="3"/>
  <c r="F45" i="3" s="1"/>
  <c r="H46" i="3"/>
  <c r="C46" i="3"/>
  <c r="F46" i="3" s="1"/>
  <c r="H47" i="3"/>
  <c r="C47" i="3"/>
  <c r="F47" i="3" s="1"/>
  <c r="M47" i="3" s="1"/>
  <c r="H48" i="3"/>
  <c r="C48" i="3"/>
  <c r="F48" i="3" s="1"/>
  <c r="H49" i="3"/>
  <c r="C49" i="3"/>
  <c r="F49" i="3" s="1"/>
  <c r="H50" i="3"/>
  <c r="C50" i="3"/>
  <c r="F50" i="3" s="1"/>
  <c r="H51" i="3"/>
  <c r="C51" i="3"/>
  <c r="F51" i="3" s="1"/>
  <c r="N51" i="3" s="1"/>
  <c r="H52" i="3"/>
  <c r="C52" i="3"/>
  <c r="F52" i="3" s="1"/>
  <c r="H53" i="3"/>
  <c r="C53" i="3"/>
  <c r="F53" i="3" s="1"/>
  <c r="N53" i="3" s="1"/>
  <c r="H54" i="3"/>
  <c r="C54" i="3"/>
  <c r="F54" i="3" s="1"/>
  <c r="H55" i="3"/>
  <c r="C55" i="3"/>
  <c r="F55" i="3" s="1"/>
  <c r="F56" i="3"/>
  <c r="M56" i="3"/>
  <c r="F57" i="3"/>
  <c r="N57" i="3"/>
  <c r="F68" i="3"/>
  <c r="F69" i="3"/>
  <c r="F70" i="3"/>
  <c r="F82" i="3"/>
  <c r="E20" i="2" s="1"/>
  <c r="F91" i="3"/>
  <c r="E21" i="2" s="1"/>
  <c r="F112" i="3"/>
  <c r="E22" i="2" s="1"/>
  <c r="F116" i="3"/>
  <c r="H16" i="4"/>
  <c r="H17" i="4"/>
  <c r="H18" i="4"/>
  <c r="H19" i="4"/>
  <c r="H20" i="4"/>
  <c r="H21" i="4"/>
  <c r="H22" i="4"/>
  <c r="H23" i="4"/>
  <c r="H24" i="4"/>
  <c r="H25" i="4"/>
  <c r="H26" i="4"/>
  <c r="C26" i="4"/>
  <c r="F26" i="4" s="1"/>
  <c r="H27" i="4"/>
  <c r="C27" i="4"/>
  <c r="F27" i="4" s="1"/>
  <c r="M27" i="4" s="1"/>
  <c r="F28" i="4"/>
  <c r="F29" i="4"/>
  <c r="M29" i="4"/>
  <c r="H39" i="4"/>
  <c r="H40" i="4"/>
  <c r="H41" i="4"/>
  <c r="H42" i="4"/>
  <c r="C42" i="4"/>
  <c r="F42" i="4" s="1"/>
  <c r="M42" i="4" s="1"/>
  <c r="H43" i="4"/>
  <c r="C43" i="4"/>
  <c r="F43" i="4" s="1"/>
  <c r="M43" i="4" s="1"/>
  <c r="H44" i="4"/>
  <c r="C44" i="4"/>
  <c r="F44" i="4" s="1"/>
  <c r="M44" i="4" s="1"/>
  <c r="H45" i="4"/>
  <c r="C45" i="4"/>
  <c r="F45" i="4" s="1"/>
  <c r="H46" i="4"/>
  <c r="C46" i="4"/>
  <c r="F46" i="4" s="1"/>
  <c r="N46" i="4" s="1"/>
  <c r="H47" i="4"/>
  <c r="C47" i="4"/>
  <c r="F47" i="4" s="1"/>
  <c r="H48" i="4"/>
  <c r="C48" i="4"/>
  <c r="F48" i="4" s="1"/>
  <c r="F49" i="4"/>
  <c r="M49" i="4"/>
  <c r="F50" i="4"/>
  <c r="F60" i="4"/>
  <c r="F61" i="4"/>
  <c r="F62" i="4"/>
  <c r="F76" i="4"/>
  <c r="F20" i="2" s="1"/>
  <c r="F85" i="4"/>
  <c r="F21" i="2"/>
  <c r="F107" i="4"/>
  <c r="F111" i="4"/>
  <c r="H17" i="5"/>
  <c r="H18" i="5"/>
  <c r="H19" i="5"/>
  <c r="H20" i="5"/>
  <c r="H21" i="5"/>
  <c r="H22" i="5"/>
  <c r="H23" i="5"/>
  <c r="H24" i="5"/>
  <c r="H25" i="5"/>
  <c r="H26" i="5"/>
  <c r="H27" i="5"/>
  <c r="C27" i="5"/>
  <c r="F27" i="5" s="1"/>
  <c r="H28" i="5"/>
  <c r="C28" i="5"/>
  <c r="F28" i="5" s="1"/>
  <c r="H29" i="5"/>
  <c r="C29" i="5"/>
  <c r="F29" i="5" s="1"/>
  <c r="N29" i="5" s="1"/>
  <c r="H30" i="5"/>
  <c r="C30" i="5"/>
  <c r="F30" i="5" s="1"/>
  <c r="H31" i="5"/>
  <c r="C31" i="5"/>
  <c r="F31" i="5" s="1"/>
  <c r="N31" i="5" s="1"/>
  <c r="H32" i="5"/>
  <c r="C32" i="5"/>
  <c r="F32" i="5" s="1"/>
  <c r="F33" i="5"/>
  <c r="F34" i="5"/>
  <c r="H44" i="5"/>
  <c r="H45" i="5"/>
  <c r="H46" i="5"/>
  <c r="H47" i="5"/>
  <c r="C47" i="5"/>
  <c r="F47" i="5" s="1"/>
  <c r="M47" i="5" s="1"/>
  <c r="H48" i="5"/>
  <c r="C48" i="5"/>
  <c r="F48" i="5" s="1"/>
  <c r="H49" i="5"/>
  <c r="C49" i="5"/>
  <c r="F49" i="5" s="1"/>
  <c r="M49" i="5" s="1"/>
  <c r="H50" i="5"/>
  <c r="C50" i="5"/>
  <c r="F50" i="5" s="1"/>
  <c r="N50" i="5" s="1"/>
  <c r="H51" i="5"/>
  <c r="C51" i="5"/>
  <c r="F51" i="5" s="1"/>
  <c r="H52" i="5"/>
  <c r="C52" i="5"/>
  <c r="F52" i="5" s="1"/>
  <c r="M52" i="5" s="1"/>
  <c r="H53" i="5"/>
  <c r="C53" i="5"/>
  <c r="F53" i="5" s="1"/>
  <c r="M53" i="5" s="1"/>
  <c r="H54" i="5"/>
  <c r="C54" i="5"/>
  <c r="F54" i="5" s="1"/>
  <c r="H55" i="5"/>
  <c r="C55" i="5"/>
  <c r="F55" i="5" s="1"/>
  <c r="H56" i="5"/>
  <c r="C56" i="5"/>
  <c r="F56" i="5" s="1"/>
  <c r="H57" i="5"/>
  <c r="C57" i="5"/>
  <c r="F57" i="5" s="1"/>
  <c r="F58" i="5"/>
  <c r="F59" i="5"/>
  <c r="F69" i="5"/>
  <c r="F70" i="5"/>
  <c r="F71" i="5"/>
  <c r="F83" i="5"/>
  <c r="G20" i="2" s="1"/>
  <c r="F92" i="5"/>
  <c r="G21" i="2"/>
  <c r="G54" i="2"/>
  <c r="F113" i="5"/>
  <c r="F117" i="5"/>
  <c r="H17" i="6"/>
  <c r="H18" i="6"/>
  <c r="H19" i="6"/>
  <c r="H20" i="6"/>
  <c r="H21" i="6"/>
  <c r="H22" i="6"/>
  <c r="H23" i="6"/>
  <c r="H24" i="6"/>
  <c r="C24" i="6" s="1"/>
  <c r="F24" i="6" s="1"/>
  <c r="N24" i="6" s="1"/>
  <c r="H25" i="6"/>
  <c r="J25" i="6" s="1"/>
  <c r="H26" i="6"/>
  <c r="H27" i="6"/>
  <c r="C27" i="6"/>
  <c r="F27" i="6" s="1"/>
  <c r="M27" i="6" s="1"/>
  <c r="H28" i="6"/>
  <c r="C28" i="6"/>
  <c r="F28" i="6" s="1"/>
  <c r="N28" i="6" s="1"/>
  <c r="H29" i="6"/>
  <c r="C29" i="6"/>
  <c r="F29" i="6" s="1"/>
  <c r="N29" i="6" s="1"/>
  <c r="H30" i="6"/>
  <c r="C30" i="6"/>
  <c r="F30" i="6" s="1"/>
  <c r="F31" i="6"/>
  <c r="F32" i="6"/>
  <c r="M32" i="6"/>
  <c r="H42" i="6"/>
  <c r="H43" i="6"/>
  <c r="H44" i="6"/>
  <c r="H45" i="6"/>
  <c r="C45" i="6"/>
  <c r="F45" i="6" s="1"/>
  <c r="H46" i="6"/>
  <c r="C46" i="6"/>
  <c r="F46" i="6" s="1"/>
  <c r="N46" i="6" s="1"/>
  <c r="H47" i="6"/>
  <c r="C47" i="6"/>
  <c r="F47" i="6" s="1"/>
  <c r="H48" i="6"/>
  <c r="H49" i="6"/>
  <c r="C49" i="6"/>
  <c r="F49" i="6" s="1"/>
  <c r="H50" i="6"/>
  <c r="C50" i="6"/>
  <c r="F50" i="6" s="1"/>
  <c r="H51" i="6"/>
  <c r="C51" i="6"/>
  <c r="F51" i="6" s="1"/>
  <c r="H52" i="6"/>
  <c r="C52" i="6"/>
  <c r="F52" i="6" s="1"/>
  <c r="H53" i="6"/>
  <c r="C53" i="6"/>
  <c r="F53" i="6" s="1"/>
  <c r="N53" i="6" s="1"/>
  <c r="H54" i="6"/>
  <c r="C54" i="6"/>
  <c r="F54" i="6" s="1"/>
  <c r="H55" i="6"/>
  <c r="C55" i="6"/>
  <c r="F55" i="6" s="1"/>
  <c r="F56" i="6"/>
  <c r="F57" i="6"/>
  <c r="F67" i="6"/>
  <c r="F68" i="6"/>
  <c r="F69" i="6"/>
  <c r="F83" i="6"/>
  <c r="H20" i="2" s="1"/>
  <c r="F92" i="6"/>
  <c r="H21" i="2"/>
  <c r="F114" i="6"/>
  <c r="F118" i="6"/>
  <c r="H16" i="11"/>
  <c r="H17" i="11"/>
  <c r="H18" i="11"/>
  <c r="H19" i="11"/>
  <c r="H20" i="11"/>
  <c r="H21" i="11"/>
  <c r="C21" i="11" s="1"/>
  <c r="F21" i="11" s="1"/>
  <c r="N21" i="11" s="1"/>
  <c r="H22" i="11"/>
  <c r="H23" i="11"/>
  <c r="H24" i="11"/>
  <c r="H25" i="11"/>
  <c r="H26" i="11"/>
  <c r="C26" i="11"/>
  <c r="F26" i="11" s="1"/>
  <c r="H27" i="11"/>
  <c r="C27" i="11"/>
  <c r="F27" i="11" s="1"/>
  <c r="H28" i="11"/>
  <c r="C28" i="11"/>
  <c r="F28" i="11" s="1"/>
  <c r="M28" i="11" s="1"/>
  <c r="H29" i="11"/>
  <c r="C29" i="11"/>
  <c r="F29" i="11" s="1"/>
  <c r="M29" i="11" s="1"/>
  <c r="F30" i="11"/>
  <c r="M30" i="11"/>
  <c r="F31" i="11"/>
  <c r="N31" i="11"/>
  <c r="H41" i="11"/>
  <c r="J41" i="11" s="1"/>
  <c r="H42" i="11"/>
  <c r="J42" i="11" s="1"/>
  <c r="H43" i="11"/>
  <c r="H44" i="11"/>
  <c r="C44" i="11" s="1"/>
  <c r="F44" i="11" s="1"/>
  <c r="M44" i="11" s="1"/>
  <c r="H45" i="11"/>
  <c r="C45" i="11"/>
  <c r="F45" i="11" s="1"/>
  <c r="H46" i="11"/>
  <c r="C46" i="11"/>
  <c r="F46" i="11" s="1"/>
  <c r="H47" i="11"/>
  <c r="C47" i="11"/>
  <c r="F47" i="11" s="1"/>
  <c r="H48" i="11"/>
  <c r="C48" i="11"/>
  <c r="F48" i="11" s="1"/>
  <c r="H49" i="11"/>
  <c r="C49" i="11"/>
  <c r="F49" i="11" s="1"/>
  <c r="H50" i="11"/>
  <c r="C50" i="11"/>
  <c r="F50" i="11" s="1"/>
  <c r="H51" i="11"/>
  <c r="C51" i="11"/>
  <c r="F51" i="11" s="1"/>
  <c r="H52" i="11"/>
  <c r="C52" i="11"/>
  <c r="F52" i="11" s="1"/>
  <c r="H53" i="11"/>
  <c r="C53" i="11"/>
  <c r="F53" i="11" s="1"/>
  <c r="H54" i="11"/>
  <c r="C54" i="11"/>
  <c r="F54" i="11" s="1"/>
  <c r="F55" i="11"/>
  <c r="F56" i="11"/>
  <c r="F66" i="11"/>
  <c r="F67" i="11"/>
  <c r="F68" i="11"/>
  <c r="F82" i="11"/>
  <c r="I20" i="2"/>
  <c r="F91" i="11"/>
  <c r="I21" i="2"/>
  <c r="I54" i="2"/>
  <c r="F113" i="11"/>
  <c r="F117" i="11"/>
  <c r="H16" i="17"/>
  <c r="H17" i="17"/>
  <c r="H18" i="17"/>
  <c r="H19" i="17"/>
  <c r="J19" i="17" s="1"/>
  <c r="H20" i="17"/>
  <c r="H21" i="17"/>
  <c r="H22" i="17"/>
  <c r="H23" i="17"/>
  <c r="H24" i="17"/>
  <c r="H25" i="17"/>
  <c r="H26" i="17"/>
  <c r="C26" i="17"/>
  <c r="F26" i="17" s="1"/>
  <c r="H27" i="17"/>
  <c r="C27" i="17"/>
  <c r="F27" i="17" s="1"/>
  <c r="H28" i="17"/>
  <c r="C28" i="17"/>
  <c r="F28" i="17" s="1"/>
  <c r="H29" i="17"/>
  <c r="C29" i="17"/>
  <c r="F29" i="17" s="1"/>
  <c r="N29" i="17" s="1"/>
  <c r="F30" i="17"/>
  <c r="F31" i="17"/>
  <c r="H41" i="17"/>
  <c r="H42" i="17"/>
  <c r="H43" i="17"/>
  <c r="H44" i="17"/>
  <c r="C44" i="17"/>
  <c r="F44" i="17" s="1"/>
  <c r="M44" i="17" s="1"/>
  <c r="H45" i="17"/>
  <c r="C45" i="17"/>
  <c r="F45" i="17" s="1"/>
  <c r="H46" i="17"/>
  <c r="C46" i="17"/>
  <c r="F46" i="17" s="1"/>
  <c r="M46" i="17" s="1"/>
  <c r="H47" i="17"/>
  <c r="H48" i="17"/>
  <c r="C48" i="17"/>
  <c r="F48" i="17" s="1"/>
  <c r="H49" i="17"/>
  <c r="C49" i="17"/>
  <c r="F49" i="17" s="1"/>
  <c r="H50" i="17"/>
  <c r="C50" i="17"/>
  <c r="F50" i="17" s="1"/>
  <c r="H51" i="17"/>
  <c r="J51" i="17"/>
  <c r="H52" i="17"/>
  <c r="C52" i="17"/>
  <c r="F52" i="17" s="1"/>
  <c r="M52" i="17" s="1"/>
  <c r="H53" i="17"/>
  <c r="C53" i="17"/>
  <c r="F53" i="17" s="1"/>
  <c r="M53" i="17" s="1"/>
  <c r="H54" i="17"/>
  <c r="C54" i="17"/>
  <c r="F54" i="17" s="1"/>
  <c r="N54" i="17" s="1"/>
  <c r="F55" i="17"/>
  <c r="F56" i="17"/>
  <c r="N56" i="17"/>
  <c r="F66" i="17"/>
  <c r="F67" i="17"/>
  <c r="F68" i="17"/>
  <c r="F82" i="17"/>
  <c r="J53" i="2"/>
  <c r="J136" i="2" s="1"/>
  <c r="F91" i="17"/>
  <c r="F113" i="17"/>
  <c r="F117" i="17"/>
  <c r="D142" i="2"/>
  <c r="B135" i="2"/>
  <c r="R7" i="8"/>
  <c r="W7" i="8" s="1"/>
  <c r="AB7" i="8" s="1"/>
  <c r="AG7" i="8" s="1"/>
  <c r="AL7" i="8" s="1"/>
  <c r="X11" i="2"/>
  <c r="H3" i="14"/>
  <c r="H44" i="14"/>
  <c r="H61" i="14" s="1"/>
  <c r="H4" i="14"/>
  <c r="H45" i="14"/>
  <c r="H62" i="14" s="1"/>
  <c r="H74" i="14" s="1"/>
  <c r="H5" i="14"/>
  <c r="H22" i="14"/>
  <c r="H6" i="14"/>
  <c r="H47" i="14"/>
  <c r="H64" i="14" s="1"/>
  <c r="H76" i="14" s="1"/>
  <c r="H7" i="14"/>
  <c r="H24" i="14"/>
  <c r="V3" i="14"/>
  <c r="V20" i="14"/>
  <c r="V4" i="14"/>
  <c r="V5" i="14"/>
  <c r="V22" i="14"/>
  <c r="V34" i="14"/>
  <c r="V6" i="14"/>
  <c r="V23" i="14"/>
  <c r="V7" i="14"/>
  <c r="V24" i="14"/>
  <c r="G3" i="14"/>
  <c r="G4" i="14"/>
  <c r="G21" i="14"/>
  <c r="G33" i="14"/>
  <c r="G5" i="14"/>
  <c r="G6" i="14"/>
  <c r="G7" i="14"/>
  <c r="G48" i="14"/>
  <c r="U3" i="14"/>
  <c r="U20" i="14"/>
  <c r="U32" i="14"/>
  <c r="U4" i="14"/>
  <c r="U21" i="14"/>
  <c r="U33" i="14"/>
  <c r="U5" i="14"/>
  <c r="U22" i="14"/>
  <c r="U6" i="14"/>
  <c r="U23" i="14"/>
  <c r="U7" i="14"/>
  <c r="U24" i="14"/>
  <c r="F3" i="14"/>
  <c r="F44" i="14"/>
  <c r="F61" i="14" s="1"/>
  <c r="F4" i="14"/>
  <c r="F45" i="14" s="1"/>
  <c r="F5" i="14"/>
  <c r="F22" i="14"/>
  <c r="F24" i="14"/>
  <c r="F36" i="14"/>
  <c r="T3" i="14"/>
  <c r="T20" i="14"/>
  <c r="T4" i="14"/>
  <c r="T21" i="14"/>
  <c r="T33" i="14"/>
  <c r="T5" i="14"/>
  <c r="T23" i="14"/>
  <c r="T35" i="14"/>
  <c r="T24" i="14"/>
  <c r="T36" i="14"/>
  <c r="E3" i="14"/>
  <c r="E22" i="14"/>
  <c r="E23" i="14"/>
  <c r="E35" i="14"/>
  <c r="E24" i="14"/>
  <c r="E36" i="14"/>
  <c r="S3" i="14"/>
  <c r="S44" i="14"/>
  <c r="S51" i="14" s="1"/>
  <c r="S4" i="14"/>
  <c r="S21" i="14"/>
  <c r="S5" i="14"/>
  <c r="S23" i="14"/>
  <c r="S35" i="14"/>
  <c r="S24" i="14"/>
  <c r="S36" i="14"/>
  <c r="D3" i="14"/>
  <c r="D20" i="14" s="1"/>
  <c r="D4" i="14"/>
  <c r="D45" i="14" s="1"/>
  <c r="D5" i="14"/>
  <c r="D22" i="14"/>
  <c r="D23" i="14"/>
  <c r="D35" i="14"/>
  <c r="D24" i="14"/>
  <c r="R3" i="14"/>
  <c r="R4" i="14"/>
  <c r="R21" i="14"/>
  <c r="R33" i="14"/>
  <c r="R5" i="14"/>
  <c r="R24" i="14"/>
  <c r="A60" i="10"/>
  <c r="A20" i="10"/>
  <c r="G20" i="10"/>
  <c r="A21" i="10"/>
  <c r="A22" i="10"/>
  <c r="A22" i="8"/>
  <c r="A23" i="8"/>
  <c r="A24" i="8"/>
  <c r="A25" i="8"/>
  <c r="A26" i="8"/>
  <c r="A27" i="8"/>
  <c r="I42" i="4" s="1"/>
  <c r="A28" i="8"/>
  <c r="I45" i="17" s="1"/>
  <c r="A29" i="8"/>
  <c r="A30" i="8"/>
  <c r="A31" i="8"/>
  <c r="A23" i="10"/>
  <c r="A24" i="10"/>
  <c r="A25" i="10"/>
  <c r="A26" i="10"/>
  <c r="A38" i="8" s="1"/>
  <c r="A27" i="10"/>
  <c r="A39" i="8" s="1"/>
  <c r="C24" i="14"/>
  <c r="Q3" i="14"/>
  <c r="Q4" i="14"/>
  <c r="Z4" i="14"/>
  <c r="Q5" i="14"/>
  <c r="Q6" i="14"/>
  <c r="Z6" i="14" s="1"/>
  <c r="Q7" i="14"/>
  <c r="Z7" i="14"/>
  <c r="C7" i="4"/>
  <c r="C7" i="5" s="1"/>
  <c r="H47" i="2"/>
  <c r="H64" i="2" s="1"/>
  <c r="H5" i="18" s="1"/>
  <c r="A49" i="10"/>
  <c r="A50" i="10" s="1"/>
  <c r="A51" i="10" s="1"/>
  <c r="A52" i="10" s="1"/>
  <c r="A53" i="10" s="1"/>
  <c r="A54" i="10" s="1"/>
  <c r="C21" i="20"/>
  <c r="D122" i="2"/>
  <c r="D17" i="20"/>
  <c r="E17" i="20"/>
  <c r="F17" i="20"/>
  <c r="G17" i="20"/>
  <c r="H17" i="20"/>
  <c r="I17" i="20"/>
  <c r="J17" i="20"/>
  <c r="D5" i="20"/>
  <c r="B10" i="20"/>
  <c r="D100" i="2"/>
  <c r="C16" i="19" s="1"/>
  <c r="C4" i="19"/>
  <c r="B6" i="19"/>
  <c r="B7" i="19"/>
  <c r="B8" i="19"/>
  <c r="B93" i="2"/>
  <c r="B9" i="19"/>
  <c r="B10" i="19"/>
  <c r="B11" i="19"/>
  <c r="B12" i="19"/>
  <c r="B13" i="19"/>
  <c r="B14" i="19"/>
  <c r="B15" i="19"/>
  <c r="E16" i="19"/>
  <c r="F16" i="19"/>
  <c r="G16" i="19"/>
  <c r="H16" i="19"/>
  <c r="I16" i="19"/>
  <c r="B17" i="19"/>
  <c r="C21" i="19"/>
  <c r="B5" i="19"/>
  <c r="B6" i="18"/>
  <c r="B7" i="18"/>
  <c r="B8" i="18"/>
  <c r="B9" i="18"/>
  <c r="B69" i="2"/>
  <c r="B10" i="18"/>
  <c r="B11" i="18"/>
  <c r="B12" i="18"/>
  <c r="B13" i="18"/>
  <c r="B14" i="18"/>
  <c r="B15" i="18"/>
  <c r="Q45" i="14"/>
  <c r="Q46" i="14"/>
  <c r="Q47" i="14"/>
  <c r="Q48" i="14"/>
  <c r="Q49" i="14"/>
  <c r="Q50" i="14"/>
  <c r="B16" i="18"/>
  <c r="B17" i="18"/>
  <c r="D76" i="2"/>
  <c r="D17" i="18"/>
  <c r="E17" i="18"/>
  <c r="F17" i="18"/>
  <c r="G17" i="18"/>
  <c r="H17" i="18"/>
  <c r="I17" i="18"/>
  <c r="J17" i="18"/>
  <c r="B18" i="18"/>
  <c r="C22" i="18"/>
  <c r="D5" i="18"/>
  <c r="E13" i="2"/>
  <c r="F47" i="2"/>
  <c r="F64" i="2" s="1"/>
  <c r="F5" i="18" s="1"/>
  <c r="B115" i="2"/>
  <c r="D47" i="14"/>
  <c r="D64" i="14" s="1"/>
  <c r="D76" i="14" s="1"/>
  <c r="D48" i="14"/>
  <c r="D50" i="14"/>
  <c r="E47" i="14"/>
  <c r="E48" i="14"/>
  <c r="E65" i="14" s="1"/>
  <c r="E77" i="14" s="1"/>
  <c r="E49" i="14"/>
  <c r="E66" i="14" s="1"/>
  <c r="E78" i="14" s="1"/>
  <c r="E50" i="14"/>
  <c r="F47" i="14"/>
  <c r="F64" i="14" s="1"/>
  <c r="F48" i="14"/>
  <c r="F49" i="14"/>
  <c r="F50" i="14"/>
  <c r="F67" i="14" s="1"/>
  <c r="F79" i="14" s="1"/>
  <c r="G44" i="14"/>
  <c r="G8" i="14"/>
  <c r="G49" i="14"/>
  <c r="G9" i="14"/>
  <c r="G50" i="14"/>
  <c r="G67" i="14" s="1"/>
  <c r="G79" i="14" s="1"/>
  <c r="H8" i="14"/>
  <c r="H49" i="14"/>
  <c r="H9" i="14"/>
  <c r="H50" i="14"/>
  <c r="H67" i="14" s="1"/>
  <c r="H79" i="14" s="1"/>
  <c r="S47" i="8"/>
  <c r="C9" i="10"/>
  <c r="C10" i="10"/>
  <c r="C11" i="10"/>
  <c r="C12" i="10"/>
  <c r="C13" i="10"/>
  <c r="C14" i="10"/>
  <c r="C15" i="10"/>
  <c r="C16" i="10"/>
  <c r="C17" i="10"/>
  <c r="C18" i="10"/>
  <c r="D61" i="10"/>
  <c r="I41" i="8" s="1"/>
  <c r="D62" i="10"/>
  <c r="J41" i="8" s="1"/>
  <c r="D63" i="10"/>
  <c r="N7" i="10"/>
  <c r="D124" i="17"/>
  <c r="C124" i="17"/>
  <c r="N30" i="17"/>
  <c r="N31" i="17"/>
  <c r="N55" i="17"/>
  <c r="M30" i="17"/>
  <c r="M31" i="17"/>
  <c r="M55" i="17"/>
  <c r="M56" i="17"/>
  <c r="H56" i="17"/>
  <c r="J56" i="17"/>
  <c r="H55" i="17"/>
  <c r="J55" i="17"/>
  <c r="J54" i="17"/>
  <c r="J50" i="17"/>
  <c r="J49" i="17"/>
  <c r="J48" i="17"/>
  <c r="J45" i="17"/>
  <c r="J44" i="17"/>
  <c r="H31" i="17"/>
  <c r="J31" i="17"/>
  <c r="H30" i="17"/>
  <c r="J30" i="17"/>
  <c r="J29" i="17"/>
  <c r="J28" i="17"/>
  <c r="J26" i="17"/>
  <c r="M10" i="17"/>
  <c r="L10" i="17"/>
  <c r="M9" i="17"/>
  <c r="L9" i="17"/>
  <c r="L8" i="17"/>
  <c r="J8" i="17"/>
  <c r="G3" i="17"/>
  <c r="F3" i="17"/>
  <c r="E3" i="17"/>
  <c r="C3" i="17"/>
  <c r="C2" i="17"/>
  <c r="B2" i="17"/>
  <c r="C4" i="10"/>
  <c r="R32" i="8"/>
  <c r="W32" i="8" s="1"/>
  <c r="AB32" i="8" s="1"/>
  <c r="AG32" i="8" s="1"/>
  <c r="AL32" i="8" s="1"/>
  <c r="AQ32" i="8" s="1"/>
  <c r="AV32" i="8" s="1"/>
  <c r="R33" i="8"/>
  <c r="W33" i="8" s="1"/>
  <c r="AB33" i="8" s="1"/>
  <c r="AG33" i="8" s="1"/>
  <c r="AL33" i="8" s="1"/>
  <c r="AQ33" i="8" s="1"/>
  <c r="AV33" i="8" s="1"/>
  <c r="R34" i="8"/>
  <c r="W34" i="8" s="1"/>
  <c r="AB34" i="8" s="1"/>
  <c r="AG34" i="8" s="1"/>
  <c r="AL34" i="8" s="1"/>
  <c r="AQ34" i="8" s="1"/>
  <c r="AV34" i="8" s="1"/>
  <c r="AN34" i="8"/>
  <c r="AS34" i="8" s="1"/>
  <c r="AX34" i="8" s="1"/>
  <c r="A61" i="10"/>
  <c r="A62" i="10"/>
  <c r="A63" i="10"/>
  <c r="A102" i="10"/>
  <c r="A103" i="10" s="1"/>
  <c r="A104" i="10" s="1"/>
  <c r="A105" i="10" s="1"/>
  <c r="A106" i="10" s="1"/>
  <c r="Q8" i="14"/>
  <c r="Q12" i="14" s="1"/>
  <c r="Q9" i="14"/>
  <c r="O4" i="14"/>
  <c r="O21" i="14"/>
  <c r="O45" i="14"/>
  <c r="O5" i="14"/>
  <c r="O22" i="14"/>
  <c r="O46" i="14"/>
  <c r="O6" i="14"/>
  <c r="O23" i="14"/>
  <c r="O47" i="14"/>
  <c r="O7" i="14"/>
  <c r="O24" i="14"/>
  <c r="O48" i="14"/>
  <c r="O8" i="14"/>
  <c r="O25" i="14"/>
  <c r="O49" i="14"/>
  <c r="O9" i="14"/>
  <c r="O26" i="14"/>
  <c r="O50" i="14"/>
  <c r="O3" i="14"/>
  <c r="O20" i="14"/>
  <c r="O44" i="14"/>
  <c r="D124" i="11"/>
  <c r="R45" i="14"/>
  <c r="S45" i="14"/>
  <c r="T45" i="14"/>
  <c r="U45" i="14"/>
  <c r="V45" i="14"/>
  <c r="R46" i="14"/>
  <c r="S46" i="14"/>
  <c r="T46" i="14"/>
  <c r="U46" i="14"/>
  <c r="V46" i="14"/>
  <c r="R47" i="14"/>
  <c r="S47" i="14"/>
  <c r="T47" i="14"/>
  <c r="U47" i="14"/>
  <c r="V47" i="14"/>
  <c r="R48" i="14"/>
  <c r="S48" i="14"/>
  <c r="T48" i="14"/>
  <c r="U48" i="14"/>
  <c r="V48" i="14"/>
  <c r="R50" i="14"/>
  <c r="S50" i="14"/>
  <c r="T50" i="14"/>
  <c r="U50" i="14"/>
  <c r="V50" i="14"/>
  <c r="R49" i="14"/>
  <c r="S49" i="14"/>
  <c r="T49" i="14"/>
  <c r="U49" i="14"/>
  <c r="V49" i="14"/>
  <c r="C25" i="14"/>
  <c r="C47" i="2"/>
  <c r="B52" i="2"/>
  <c r="M30" i="3"/>
  <c r="A79" i="14"/>
  <c r="A78" i="14"/>
  <c r="A77" i="14"/>
  <c r="A76" i="14"/>
  <c r="A75" i="14"/>
  <c r="A74" i="14"/>
  <c r="A73" i="14"/>
  <c r="A67" i="14"/>
  <c r="A66" i="14"/>
  <c r="A65" i="14"/>
  <c r="A64" i="14"/>
  <c r="A63" i="14"/>
  <c r="A62" i="14"/>
  <c r="M28" i="4"/>
  <c r="M50" i="4"/>
  <c r="M33" i="5"/>
  <c r="M34" i="5"/>
  <c r="M58" i="5"/>
  <c r="M59" i="5"/>
  <c r="M31" i="6"/>
  <c r="M57" i="6"/>
  <c r="M55" i="11"/>
  <c r="M56" i="11"/>
  <c r="U8" i="14"/>
  <c r="U25" i="14"/>
  <c r="U9" i="14"/>
  <c r="U26" i="14"/>
  <c r="U38" i="14"/>
  <c r="V8" i="14"/>
  <c r="V9" i="14"/>
  <c r="S25" i="14"/>
  <c r="R26" i="14"/>
  <c r="R38" i="14"/>
  <c r="S26" i="14"/>
  <c r="S38" i="14"/>
  <c r="T26" i="14"/>
  <c r="T38" i="14"/>
  <c r="F25" i="14"/>
  <c r="F37" i="14"/>
  <c r="D26" i="14"/>
  <c r="D38" i="14"/>
  <c r="E26" i="14"/>
  <c r="E38" i="14"/>
  <c r="F26" i="14"/>
  <c r="A37" i="14"/>
  <c r="A38" i="14"/>
  <c r="A21" i="14"/>
  <c r="A25" i="14"/>
  <c r="A26" i="14"/>
  <c r="C2" i="4"/>
  <c r="N31" i="6"/>
  <c r="N32" i="6"/>
  <c r="N57" i="6"/>
  <c r="N56" i="11"/>
  <c r="N55" i="11"/>
  <c r="N28" i="4"/>
  <c r="N29" i="4"/>
  <c r="N50" i="4"/>
  <c r="N34" i="5"/>
  <c r="N58" i="5"/>
  <c r="N59" i="5"/>
  <c r="E3" i="3"/>
  <c r="C3" i="3"/>
  <c r="C124" i="11"/>
  <c r="D124" i="6"/>
  <c r="C124" i="6"/>
  <c r="B74" i="6"/>
  <c r="D123" i="5"/>
  <c r="C123" i="5"/>
  <c r="H34" i="5"/>
  <c r="J34" i="5"/>
  <c r="C118" i="4"/>
  <c r="B73" i="3"/>
  <c r="B67" i="4"/>
  <c r="L10" i="3"/>
  <c r="J27" i="4"/>
  <c r="J42" i="4"/>
  <c r="J44" i="4"/>
  <c r="J46" i="4"/>
  <c r="J47" i="4"/>
  <c r="B19" i="2"/>
  <c r="J27" i="5"/>
  <c r="J28" i="5"/>
  <c r="J30" i="5"/>
  <c r="J31" i="5"/>
  <c r="J47" i="5"/>
  <c r="J48" i="5"/>
  <c r="J49" i="5"/>
  <c r="J50" i="5"/>
  <c r="J51" i="5"/>
  <c r="J52" i="5"/>
  <c r="J53" i="5"/>
  <c r="J54" i="5"/>
  <c r="J55" i="5"/>
  <c r="J28" i="6"/>
  <c r="J29" i="6"/>
  <c r="J49" i="6"/>
  <c r="J50" i="6"/>
  <c r="J53" i="6"/>
  <c r="J54" i="6"/>
  <c r="J55" i="6"/>
  <c r="J26" i="11"/>
  <c r="J29" i="11"/>
  <c r="J45" i="11"/>
  <c r="J46" i="11"/>
  <c r="J48" i="11"/>
  <c r="J50" i="11"/>
  <c r="J51" i="11"/>
  <c r="J52" i="11"/>
  <c r="J54" i="11"/>
  <c r="J26" i="3"/>
  <c r="J27" i="3"/>
  <c r="J28" i="3"/>
  <c r="J29" i="3"/>
  <c r="J44" i="3"/>
  <c r="J46" i="3"/>
  <c r="J47" i="3"/>
  <c r="J49" i="3"/>
  <c r="J51" i="3"/>
  <c r="J52" i="3"/>
  <c r="J53" i="3"/>
  <c r="J54" i="3"/>
  <c r="H33" i="5"/>
  <c r="J33" i="5"/>
  <c r="H28" i="4"/>
  <c r="J28" i="4"/>
  <c r="J55" i="3"/>
  <c r="Z31" i="2"/>
  <c r="S48" i="8"/>
  <c r="A33" i="10"/>
  <c r="G33" i="10" s="1"/>
  <c r="A34" i="10"/>
  <c r="A35" i="10"/>
  <c r="A36" i="10"/>
  <c r="A37" i="10"/>
  <c r="A38" i="10"/>
  <c r="A39" i="10"/>
  <c r="A40" i="10"/>
  <c r="A41" i="10"/>
  <c r="G42" i="10" s="1"/>
  <c r="H56" i="6"/>
  <c r="J56" i="6"/>
  <c r="H57" i="6"/>
  <c r="J57" i="6"/>
  <c r="H49" i="4"/>
  <c r="H58" i="5"/>
  <c r="J58" i="5"/>
  <c r="H59" i="5"/>
  <c r="J59" i="5"/>
  <c r="H31" i="6"/>
  <c r="J31" i="6"/>
  <c r="H32" i="6"/>
  <c r="H30" i="11"/>
  <c r="J30" i="11"/>
  <c r="H31" i="11"/>
  <c r="J31" i="11"/>
  <c r="H55" i="11"/>
  <c r="H56" i="11"/>
  <c r="J56" i="11"/>
  <c r="J8" i="4"/>
  <c r="A36" i="14"/>
  <c r="A35" i="14"/>
  <c r="A34" i="14"/>
  <c r="A33" i="14"/>
  <c r="A32" i="14"/>
  <c r="A24" i="14"/>
  <c r="A23" i="14"/>
  <c r="A22" i="14"/>
  <c r="B3" i="13"/>
  <c r="F3" i="13"/>
  <c r="J3" i="13"/>
  <c r="N3" i="13"/>
  <c r="R3" i="13"/>
  <c r="C3" i="13"/>
  <c r="D3" i="13"/>
  <c r="H3" i="13"/>
  <c r="L3" i="13"/>
  <c r="P3" i="13"/>
  <c r="T3" i="13"/>
  <c r="B4" i="13"/>
  <c r="F4" i="13"/>
  <c r="J4" i="13"/>
  <c r="N4" i="13"/>
  <c r="R4" i="13"/>
  <c r="C4" i="13"/>
  <c r="G4" i="13"/>
  <c r="K4" i="13"/>
  <c r="O4" i="13"/>
  <c r="S4" i="13"/>
  <c r="D4" i="13"/>
  <c r="H4" i="13"/>
  <c r="L4" i="13"/>
  <c r="P4" i="13"/>
  <c r="T4" i="13"/>
  <c r="B5" i="13"/>
  <c r="F5" i="13"/>
  <c r="J5" i="13"/>
  <c r="N5" i="13"/>
  <c r="R5" i="13"/>
  <c r="C5" i="13"/>
  <c r="G5" i="13"/>
  <c r="K5" i="13"/>
  <c r="O5" i="13"/>
  <c r="S5" i="13"/>
  <c r="D5" i="13"/>
  <c r="H5" i="13"/>
  <c r="L5" i="13"/>
  <c r="P5" i="13"/>
  <c r="T5" i="13"/>
  <c r="B6" i="13"/>
  <c r="F6" i="13"/>
  <c r="J6" i="13"/>
  <c r="N6" i="13"/>
  <c r="R6" i="13"/>
  <c r="C6" i="13"/>
  <c r="G6" i="13"/>
  <c r="K6" i="13"/>
  <c r="O6" i="13"/>
  <c r="S6" i="13"/>
  <c r="D6" i="13"/>
  <c r="B7" i="13"/>
  <c r="F7" i="13"/>
  <c r="J7" i="13"/>
  <c r="N7" i="13"/>
  <c r="R7" i="13"/>
  <c r="C7" i="13"/>
  <c r="G7" i="13"/>
  <c r="K7" i="13"/>
  <c r="O7" i="13"/>
  <c r="S7" i="13"/>
  <c r="D7" i="13"/>
  <c r="B8" i="13"/>
  <c r="F8" i="13"/>
  <c r="J8" i="13"/>
  <c r="N8" i="13"/>
  <c r="R8" i="13"/>
  <c r="C8" i="13"/>
  <c r="G8" i="13"/>
  <c r="K8" i="13"/>
  <c r="O8" i="13"/>
  <c r="S8" i="13"/>
  <c r="D8" i="13"/>
  <c r="H8" i="13"/>
  <c r="L8" i="13"/>
  <c r="P8" i="13"/>
  <c r="T8" i="13"/>
  <c r="B10" i="13"/>
  <c r="C10" i="13"/>
  <c r="G10" i="13"/>
  <c r="K10" i="13"/>
  <c r="O10" i="13"/>
  <c r="S10" i="13"/>
  <c r="D10" i="13"/>
  <c r="H10" i="13"/>
  <c r="L10" i="13"/>
  <c r="P10" i="13"/>
  <c r="T10" i="13"/>
  <c r="B11" i="13"/>
  <c r="F11" i="13"/>
  <c r="J11" i="13"/>
  <c r="N11" i="13"/>
  <c r="R11" i="13"/>
  <c r="C11" i="13"/>
  <c r="D11" i="13"/>
  <c r="H11" i="13"/>
  <c r="L11" i="13"/>
  <c r="P11" i="13"/>
  <c r="T11" i="13"/>
  <c r="B12" i="13"/>
  <c r="F12" i="13"/>
  <c r="J12" i="13"/>
  <c r="N12" i="13"/>
  <c r="R12" i="13"/>
  <c r="C12" i="13"/>
  <c r="G12" i="13"/>
  <c r="K12" i="13"/>
  <c r="O12" i="13"/>
  <c r="S12" i="13"/>
  <c r="D12" i="13"/>
  <c r="B13" i="13"/>
  <c r="F13" i="13"/>
  <c r="J13" i="13"/>
  <c r="N13" i="13"/>
  <c r="R13" i="13"/>
  <c r="C13" i="13"/>
  <c r="G13" i="13"/>
  <c r="K13" i="13"/>
  <c r="O13" i="13"/>
  <c r="S13" i="13"/>
  <c r="D13" i="13"/>
  <c r="H13" i="13"/>
  <c r="L13" i="13"/>
  <c r="P13" i="13"/>
  <c r="T13" i="13"/>
  <c r="B14" i="13"/>
  <c r="F14" i="13"/>
  <c r="J14" i="13"/>
  <c r="N14" i="13"/>
  <c r="R14" i="13"/>
  <c r="C14" i="13"/>
  <c r="D14" i="13"/>
  <c r="H14" i="13"/>
  <c r="L14" i="13"/>
  <c r="P14" i="13"/>
  <c r="T14" i="13"/>
  <c r="B15" i="13"/>
  <c r="F15" i="13"/>
  <c r="J15" i="13"/>
  <c r="N15" i="13"/>
  <c r="R15" i="13"/>
  <c r="C15" i="13"/>
  <c r="G15" i="13"/>
  <c r="K15" i="13"/>
  <c r="O15" i="13"/>
  <c r="S15" i="13"/>
  <c r="D15" i="13"/>
  <c r="H15" i="13"/>
  <c r="L15" i="13"/>
  <c r="P15" i="13"/>
  <c r="T15" i="13"/>
  <c r="B16" i="13"/>
  <c r="F16" i="13"/>
  <c r="J16" i="13"/>
  <c r="N16" i="13"/>
  <c r="R16" i="13"/>
  <c r="C16" i="13"/>
  <c r="G16" i="13"/>
  <c r="K16" i="13"/>
  <c r="O16" i="13"/>
  <c r="S16" i="13"/>
  <c r="D16" i="13"/>
  <c r="H16" i="13"/>
  <c r="L16" i="13"/>
  <c r="P16" i="13"/>
  <c r="T16" i="13"/>
  <c r="I22" i="13"/>
  <c r="M22" i="13"/>
  <c r="Q22" i="13"/>
  <c r="U22" i="13"/>
  <c r="H22" i="13"/>
  <c r="L22" i="13"/>
  <c r="P22" i="13"/>
  <c r="T22" i="13"/>
  <c r="G22" i="13"/>
  <c r="K22" i="13"/>
  <c r="O22" i="13"/>
  <c r="S22" i="13"/>
  <c r="F22" i="13"/>
  <c r="J22" i="13"/>
  <c r="N22" i="13"/>
  <c r="R22" i="13"/>
  <c r="I21" i="13"/>
  <c r="M21" i="13"/>
  <c r="Q21" i="13"/>
  <c r="U21" i="13"/>
  <c r="H21" i="13"/>
  <c r="L21" i="13"/>
  <c r="P21" i="13"/>
  <c r="T21" i="13"/>
  <c r="G21" i="13"/>
  <c r="K21" i="13"/>
  <c r="O21" i="13"/>
  <c r="S21" i="13"/>
  <c r="F21" i="13"/>
  <c r="J21" i="13"/>
  <c r="N21" i="13"/>
  <c r="R21" i="13"/>
  <c r="I20" i="13"/>
  <c r="M20" i="13"/>
  <c r="Q20" i="13"/>
  <c r="U20" i="13"/>
  <c r="H20" i="13"/>
  <c r="L20" i="13"/>
  <c r="P20" i="13"/>
  <c r="T20" i="13"/>
  <c r="G20" i="13"/>
  <c r="K20" i="13"/>
  <c r="O20" i="13"/>
  <c r="S20" i="13"/>
  <c r="F20" i="13"/>
  <c r="J20" i="13"/>
  <c r="N20" i="13"/>
  <c r="R20" i="13"/>
  <c r="I19" i="13"/>
  <c r="M19" i="13"/>
  <c r="Q19" i="13"/>
  <c r="U19" i="13"/>
  <c r="H19" i="13"/>
  <c r="L19" i="13"/>
  <c r="P19" i="13"/>
  <c r="T19" i="13"/>
  <c r="G19" i="13"/>
  <c r="K19" i="13"/>
  <c r="O19" i="13"/>
  <c r="S19" i="13"/>
  <c r="F19" i="13"/>
  <c r="J19" i="13"/>
  <c r="N19" i="13"/>
  <c r="R19" i="13"/>
  <c r="I18" i="13"/>
  <c r="M18" i="13"/>
  <c r="Q18" i="13"/>
  <c r="U18" i="13"/>
  <c r="H18" i="13"/>
  <c r="L18" i="13"/>
  <c r="P18" i="13"/>
  <c r="T18" i="13"/>
  <c r="G18" i="13"/>
  <c r="K18" i="13"/>
  <c r="O18" i="13"/>
  <c r="S18" i="13"/>
  <c r="F18" i="13"/>
  <c r="J18" i="13"/>
  <c r="N18" i="13"/>
  <c r="R18" i="13"/>
  <c r="I16" i="13"/>
  <c r="M16" i="13"/>
  <c r="Q16" i="13"/>
  <c r="U16" i="13"/>
  <c r="I15" i="13"/>
  <c r="M15" i="13"/>
  <c r="Q15" i="13"/>
  <c r="U15" i="13"/>
  <c r="I14" i="13"/>
  <c r="M14" i="13"/>
  <c r="Q14" i="13"/>
  <c r="U14" i="13"/>
  <c r="G14" i="13"/>
  <c r="K14" i="13"/>
  <c r="O14" i="13"/>
  <c r="S14" i="13"/>
  <c r="I13" i="13"/>
  <c r="M13" i="13"/>
  <c r="Q13" i="13"/>
  <c r="U13" i="13"/>
  <c r="I12" i="13"/>
  <c r="M12" i="13"/>
  <c r="Q12" i="13"/>
  <c r="U12" i="13"/>
  <c r="H12" i="13"/>
  <c r="L12" i="13"/>
  <c r="P12" i="13"/>
  <c r="T12" i="13"/>
  <c r="I11" i="13"/>
  <c r="M11" i="13"/>
  <c r="Q11" i="13"/>
  <c r="U11" i="13"/>
  <c r="G11" i="13"/>
  <c r="K11" i="13"/>
  <c r="O11" i="13"/>
  <c r="S11" i="13"/>
  <c r="I10" i="13"/>
  <c r="M10" i="13"/>
  <c r="Q10" i="13"/>
  <c r="U10" i="13"/>
  <c r="F10" i="13"/>
  <c r="J10" i="13"/>
  <c r="N10" i="13"/>
  <c r="R10" i="13"/>
  <c r="I8" i="13"/>
  <c r="M8" i="13"/>
  <c r="Q8" i="13"/>
  <c r="U8" i="13"/>
  <c r="I7" i="13"/>
  <c r="M7" i="13"/>
  <c r="Q7" i="13"/>
  <c r="U7" i="13"/>
  <c r="H7" i="13"/>
  <c r="L7" i="13"/>
  <c r="P7" i="13"/>
  <c r="T7" i="13"/>
  <c r="I6" i="13"/>
  <c r="M6" i="13"/>
  <c r="Q6" i="13"/>
  <c r="U6" i="13"/>
  <c r="H6" i="13"/>
  <c r="L6" i="13"/>
  <c r="P6" i="13"/>
  <c r="T6" i="13"/>
  <c r="I5" i="13"/>
  <c r="M5" i="13"/>
  <c r="Q5" i="13"/>
  <c r="U5" i="13"/>
  <c r="I4" i="13"/>
  <c r="M4" i="13"/>
  <c r="Q4" i="13"/>
  <c r="U4" i="13"/>
  <c r="I3" i="13"/>
  <c r="M3" i="13"/>
  <c r="Q3" i="13"/>
  <c r="U3" i="13"/>
  <c r="G3" i="13"/>
  <c r="K3" i="13"/>
  <c r="O3" i="13"/>
  <c r="S3" i="13"/>
  <c r="M10" i="11"/>
  <c r="L10" i="11"/>
  <c r="M9" i="11"/>
  <c r="L9" i="11"/>
  <c r="L8" i="11"/>
  <c r="J8" i="11"/>
  <c r="G3" i="11"/>
  <c r="F3" i="11"/>
  <c r="E3" i="11"/>
  <c r="C3" i="11"/>
  <c r="C2" i="11"/>
  <c r="B2" i="11"/>
  <c r="B71" i="10"/>
  <c r="B70" i="10"/>
  <c r="A70" i="10"/>
  <c r="G70" i="10" s="1"/>
  <c r="A59" i="10"/>
  <c r="G59" i="10" s="1"/>
  <c r="A44" i="10"/>
  <c r="G44" i="10" s="1"/>
  <c r="A4" i="10"/>
  <c r="A71" i="10"/>
  <c r="C70" i="10"/>
  <c r="D60" i="10"/>
  <c r="C61" i="10"/>
  <c r="C62" i="10"/>
  <c r="C63" i="10"/>
  <c r="C60" i="10"/>
  <c r="H8" i="3"/>
  <c r="E12" i="2"/>
  <c r="F12" i="2"/>
  <c r="G12" i="2"/>
  <c r="H12" i="2"/>
  <c r="M4" i="8"/>
  <c r="R4" i="8" s="1"/>
  <c r="W4" i="8" s="1"/>
  <c r="AB4" i="8" s="1"/>
  <c r="AG4" i="8" s="1"/>
  <c r="AL4" i="8" s="1"/>
  <c r="AQ4" i="8" s="1"/>
  <c r="AV4" i="8" s="1"/>
  <c r="J8" i="3"/>
  <c r="J8" i="5"/>
  <c r="J8" i="6"/>
  <c r="M9" i="4"/>
  <c r="M10" i="4"/>
  <c r="M9" i="5"/>
  <c r="M10" i="5"/>
  <c r="M9" i="6"/>
  <c r="M10" i="6"/>
  <c r="M9" i="3"/>
  <c r="M10" i="3"/>
  <c r="L9" i="4"/>
  <c r="L10" i="4"/>
  <c r="L9" i="5"/>
  <c r="L10" i="5"/>
  <c r="L9" i="6"/>
  <c r="L10" i="6"/>
  <c r="L9" i="3"/>
  <c r="L8" i="4"/>
  <c r="L8" i="5"/>
  <c r="L8" i="6"/>
  <c r="A17" i="7"/>
  <c r="C2" i="8"/>
  <c r="H7" i="4"/>
  <c r="H7" i="3"/>
  <c r="E8" i="3" s="1"/>
  <c r="D5" i="7"/>
  <c r="D6" i="7"/>
  <c r="D7" i="7"/>
  <c r="D8" i="7"/>
  <c r="D9" i="7"/>
  <c r="D10" i="7"/>
  <c r="D11" i="7"/>
  <c r="D12" i="7"/>
  <c r="D13" i="7"/>
  <c r="D14" i="7"/>
  <c r="D15" i="7"/>
  <c r="A18" i="8"/>
  <c r="A17" i="8"/>
  <c r="A16" i="8"/>
  <c r="A15" i="8"/>
  <c r="A14" i="8"/>
  <c r="A13" i="8"/>
  <c r="E5" i="8"/>
  <c r="B2" i="6"/>
  <c r="C2" i="6"/>
  <c r="C3" i="6"/>
  <c r="E3" i="6"/>
  <c r="F3" i="6"/>
  <c r="G3" i="6"/>
  <c r="J32" i="6"/>
  <c r="B2" i="5"/>
  <c r="C2" i="5"/>
  <c r="C3" i="5"/>
  <c r="E3" i="5"/>
  <c r="F3" i="5"/>
  <c r="G3" i="5"/>
  <c r="A1" i="4"/>
  <c r="B2" i="4"/>
  <c r="C3" i="4"/>
  <c r="E3" i="4"/>
  <c r="F3" i="4"/>
  <c r="G3" i="4"/>
  <c r="J49" i="4"/>
  <c r="A1" i="3"/>
  <c r="F3" i="3"/>
  <c r="G3" i="3"/>
  <c r="C2" i="3"/>
  <c r="B2" i="3"/>
  <c r="A9" i="8"/>
  <c r="J55" i="11"/>
  <c r="I5" i="11"/>
  <c r="N33" i="5"/>
  <c r="J44" i="5"/>
  <c r="J36" i="3"/>
  <c r="I14" i="11"/>
  <c r="J22" i="2"/>
  <c r="J55" i="2"/>
  <c r="J118" i="2" s="1"/>
  <c r="J13" i="20" s="1"/>
  <c r="J27" i="17"/>
  <c r="J44" i="11"/>
  <c r="J46" i="6"/>
  <c r="J45" i="6"/>
  <c r="AB5" i="8"/>
  <c r="Q26" i="14"/>
  <c r="Z9" i="14"/>
  <c r="Q22" i="14"/>
  <c r="Z5" i="14"/>
  <c r="Z8" i="14"/>
  <c r="O34" i="14"/>
  <c r="J21" i="2"/>
  <c r="J20" i="17"/>
  <c r="J37" i="25"/>
  <c r="J36" i="24"/>
  <c r="J37" i="24"/>
  <c r="J36" i="25"/>
  <c r="J17" i="4"/>
  <c r="J19" i="5"/>
  <c r="Q20" i="14"/>
  <c r="Z3" i="14"/>
  <c r="D46" i="14"/>
  <c r="D63" i="14" s="1"/>
  <c r="D75" i="14" s="1"/>
  <c r="C37" i="14"/>
  <c r="C50" i="14"/>
  <c r="C67" i="14" s="1"/>
  <c r="C79" i="14" s="1"/>
  <c r="L9" i="14"/>
  <c r="L50" i="14"/>
  <c r="C20" i="14"/>
  <c r="C32" i="14" s="1"/>
  <c r="L8" i="14"/>
  <c r="C48" i="14"/>
  <c r="L7" i="14"/>
  <c r="L48" i="14"/>
  <c r="C47" i="14"/>
  <c r="C64" i="14" s="1"/>
  <c r="L6" i="14"/>
  <c r="L47" i="14" s="1"/>
  <c r="C36" i="14"/>
  <c r="C22" i="14"/>
  <c r="L5" i="14"/>
  <c r="C45" i="14"/>
  <c r="C62" i="14" s="1"/>
  <c r="C21" i="14"/>
  <c r="H46" i="14"/>
  <c r="H63" i="14" s="1"/>
  <c r="H75" i="14" s="1"/>
  <c r="H48" i="14"/>
  <c r="H65" i="14" s="1"/>
  <c r="O35" i="14"/>
  <c r="C23" i="14"/>
  <c r="C35" i="14" s="1"/>
  <c r="J22" i="11"/>
  <c r="J26" i="5"/>
  <c r="J21" i="4"/>
  <c r="J23" i="17"/>
  <c r="J43" i="11"/>
  <c r="J18" i="11"/>
  <c r="J44" i="6"/>
  <c r="J46" i="5"/>
  <c r="J22" i="5"/>
  <c r="J20" i="4"/>
  <c r="J24" i="17"/>
  <c r="J41" i="17"/>
  <c r="R5" i="8"/>
  <c r="J42" i="3"/>
  <c r="J18" i="5"/>
  <c r="J41" i="3"/>
  <c r="J26" i="6"/>
  <c r="J23" i="6"/>
  <c r="J25" i="4"/>
  <c r="J19" i="6"/>
  <c r="J25" i="11"/>
  <c r="J18" i="6"/>
  <c r="J22" i="4"/>
  <c r="J24" i="4"/>
  <c r="J42" i="25"/>
  <c r="AQ5" i="8"/>
  <c r="AV5" i="8"/>
  <c r="J39" i="23"/>
  <c r="J19" i="24"/>
  <c r="J16" i="23"/>
  <c r="J41" i="24"/>
  <c r="J19" i="25"/>
  <c r="J24" i="23"/>
  <c r="J14" i="24"/>
  <c r="J16" i="25"/>
  <c r="J42" i="23"/>
  <c r="J25" i="24"/>
  <c r="J39" i="25"/>
  <c r="J38" i="24"/>
  <c r="J21" i="23"/>
  <c r="J21" i="24"/>
  <c r="J14" i="25"/>
  <c r="J39" i="24"/>
  <c r="J15" i="24"/>
  <c r="J18" i="24"/>
  <c r="J24" i="25"/>
  <c r="J17" i="25"/>
  <c r="J23" i="24"/>
  <c r="J15" i="23"/>
  <c r="J20" i="23"/>
  <c r="J43" i="23"/>
  <c r="J22" i="25"/>
  <c r="J19" i="23"/>
  <c r="J22" i="24"/>
  <c r="J40" i="25"/>
  <c r="J23" i="25"/>
  <c r="J21" i="25"/>
  <c r="J20" i="25"/>
  <c r="J23" i="23"/>
  <c r="J43" i="25"/>
  <c r="J16" i="24"/>
  <c r="J17" i="23"/>
  <c r="J42" i="24"/>
  <c r="J40" i="24"/>
  <c r="J18" i="23"/>
  <c r="J15" i="25"/>
  <c r="J20" i="24"/>
  <c r="J22" i="23"/>
  <c r="J24" i="24"/>
  <c r="J25" i="25"/>
  <c r="J43" i="24"/>
  <c r="J38" i="25"/>
  <c r="J40" i="23"/>
  <c r="J41" i="25"/>
  <c r="J41" i="23"/>
  <c r="J14" i="23"/>
  <c r="J17" i="24"/>
  <c r="J38" i="23"/>
  <c r="AN5" i="8"/>
  <c r="AX5" i="8"/>
  <c r="AS5" i="8"/>
  <c r="AC5" i="8"/>
  <c r="AR5" i="8"/>
  <c r="AW5" i="8"/>
  <c r="G7" i="10"/>
  <c r="I14" i="24"/>
  <c r="I29" i="25"/>
  <c r="I15" i="25"/>
  <c r="I21" i="23"/>
  <c r="I17" i="23"/>
  <c r="I21" i="24"/>
  <c r="I17" i="24"/>
  <c r="I15" i="24"/>
  <c r="I14" i="25"/>
  <c r="I30" i="24"/>
  <c r="I16" i="23"/>
  <c r="I16" i="25"/>
  <c r="I14" i="23"/>
  <c r="I16" i="24"/>
  <c r="I25" i="25"/>
  <c r="I17" i="25"/>
  <c r="I15" i="23"/>
  <c r="I19" i="24"/>
  <c r="J25" i="3"/>
  <c r="J42" i="6"/>
  <c r="J23" i="5"/>
  <c r="J45" i="5"/>
  <c r="J41" i="4"/>
  <c r="J39" i="4"/>
  <c r="J16" i="17"/>
  <c r="C16" i="17" s="1"/>
  <c r="F16" i="17" s="1"/>
  <c r="J18" i="17"/>
  <c r="J19" i="11"/>
  <c r="J22" i="6"/>
  <c r="J17" i="6"/>
  <c r="J24" i="5"/>
  <c r="J43" i="3"/>
  <c r="G47" i="2"/>
  <c r="G64" i="2"/>
  <c r="G5" i="18" s="1"/>
  <c r="I22" i="2"/>
  <c r="I55" i="2"/>
  <c r="I138" i="2"/>
  <c r="AG5" i="8"/>
  <c r="J21" i="3"/>
  <c r="J23" i="3"/>
  <c r="J17" i="3"/>
  <c r="H5" i="8"/>
  <c r="H25" i="14"/>
  <c r="H37" i="14"/>
  <c r="C44" i="14"/>
  <c r="C61" i="14" s="1"/>
  <c r="M15" i="8"/>
  <c r="G24" i="14"/>
  <c r="G36" i="14"/>
  <c r="F13" i="2"/>
  <c r="E47" i="2"/>
  <c r="E64" i="2" s="1"/>
  <c r="E5" i="18" s="1"/>
  <c r="E130" i="2"/>
  <c r="F130" i="2" s="1"/>
  <c r="G130" i="2" s="1"/>
  <c r="H130" i="2" s="1"/>
  <c r="I130" i="2" s="1"/>
  <c r="J130" i="2" s="1"/>
  <c r="K130" i="2" s="1"/>
  <c r="L130" i="2" s="1"/>
  <c r="M130" i="2" s="1"/>
  <c r="E110" i="2"/>
  <c r="E88" i="2"/>
  <c r="J18" i="4"/>
  <c r="J20" i="3"/>
  <c r="F16" i="8"/>
  <c r="K16" i="8" s="1"/>
  <c r="M16" i="10" s="1"/>
  <c r="T5" i="8"/>
  <c r="AI5" i="8"/>
  <c r="J5" i="8"/>
  <c r="A7" i="8"/>
  <c r="I22" i="11"/>
  <c r="J40" i="8"/>
  <c r="O40" i="8" s="1"/>
  <c r="T40" i="8" s="1"/>
  <c r="Y40" i="8" s="1"/>
  <c r="AD40" i="8" s="1"/>
  <c r="AI40" i="8" s="1"/>
  <c r="AN40" i="8" s="1"/>
  <c r="AS40" i="8" s="1"/>
  <c r="O5" i="8"/>
  <c r="Y5" i="8"/>
  <c r="AD5" i="8"/>
  <c r="F38" i="8"/>
  <c r="E38" i="8"/>
  <c r="R38" i="8"/>
  <c r="W38" i="8" s="1"/>
  <c r="AB38" i="8" s="1"/>
  <c r="AG38" i="8" s="1"/>
  <c r="AL38" i="8" s="1"/>
  <c r="AQ38" i="8" s="1"/>
  <c r="D38" i="8"/>
  <c r="F39" i="8"/>
  <c r="E39" i="8"/>
  <c r="R39" i="8"/>
  <c r="W39" i="8" s="1"/>
  <c r="AB39" i="8" s="1"/>
  <c r="AG39" i="8" s="1"/>
  <c r="AL39" i="8" s="1"/>
  <c r="AQ39" i="8" s="1"/>
  <c r="D39" i="8"/>
  <c r="N44" i="4"/>
  <c r="R17" i="8"/>
  <c r="W17" i="8" s="1"/>
  <c r="AB17" i="8" s="1"/>
  <c r="AG17" i="8" s="1"/>
  <c r="AL17" i="8" s="1"/>
  <c r="AQ17" i="8" s="1"/>
  <c r="C8" i="10"/>
  <c r="J7" i="3"/>
  <c r="H8" i="4"/>
  <c r="J28" i="11"/>
  <c r="J47" i="6"/>
  <c r="J43" i="6"/>
  <c r="J21" i="6"/>
  <c r="J57" i="5"/>
  <c r="J17" i="5"/>
  <c r="J45" i="4"/>
  <c r="N56" i="3"/>
  <c r="M31" i="3"/>
  <c r="U33" i="8"/>
  <c r="Z33" i="8" s="1"/>
  <c r="AE33" i="8" s="1"/>
  <c r="AJ33" i="8" s="1"/>
  <c r="AO33" i="8" s="1"/>
  <c r="AT33" i="8" s="1"/>
  <c r="AY33" i="8" s="1"/>
  <c r="R18" i="8"/>
  <c r="W18" i="8" s="1"/>
  <c r="AB18" i="8" s="1"/>
  <c r="AG18" i="8" s="1"/>
  <c r="AL18" i="8" s="1"/>
  <c r="AQ18" i="8" s="1"/>
  <c r="C25" i="25" s="1"/>
  <c r="F25" i="25" s="1"/>
  <c r="J46" i="17"/>
  <c r="J53" i="17"/>
  <c r="E14" i="8"/>
  <c r="J16" i="11"/>
  <c r="J51" i="6"/>
  <c r="J20" i="5"/>
  <c r="J48" i="4"/>
  <c r="J26" i="4"/>
  <c r="AJ39" i="8"/>
  <c r="AO39" i="8" s="1"/>
  <c r="AT39" i="8" s="1"/>
  <c r="U35" i="8"/>
  <c r="Z35" i="8" s="1"/>
  <c r="AE35" i="8" s="1"/>
  <c r="AJ35" i="8" s="1"/>
  <c r="AO35" i="8" s="1"/>
  <c r="AT35" i="8" s="1"/>
  <c r="AY35" i="8" s="1"/>
  <c r="H21" i="14"/>
  <c r="H33" i="14"/>
  <c r="J24" i="11"/>
  <c r="O37" i="14"/>
  <c r="J17" i="17"/>
  <c r="F72" i="5"/>
  <c r="G18" i="2"/>
  <c r="G51" i="2"/>
  <c r="G114" i="2" s="1"/>
  <c r="G9" i="20" s="1"/>
  <c r="I21" i="6"/>
  <c r="O32" i="14"/>
  <c r="U38" i="8"/>
  <c r="Z38" i="8" s="1"/>
  <c r="AE38" i="8" s="1"/>
  <c r="AJ38" i="8" s="1"/>
  <c r="AO38" i="8" s="1"/>
  <c r="AT38" i="8" s="1"/>
  <c r="J22" i="17"/>
  <c r="C7" i="10"/>
  <c r="C51" i="17"/>
  <c r="F51" i="17" s="1"/>
  <c r="H22" i="2"/>
  <c r="H55" i="2" s="1"/>
  <c r="J18" i="3"/>
  <c r="T47" i="8"/>
  <c r="J50" i="3"/>
  <c r="J45" i="3"/>
  <c r="J19" i="3"/>
  <c r="J53" i="11"/>
  <c r="J17" i="11"/>
  <c r="J20" i="6"/>
  <c r="J29" i="5"/>
  <c r="J25" i="5"/>
  <c r="J40" i="4"/>
  <c r="J16" i="4"/>
  <c r="M31" i="11"/>
  <c r="Z48" i="14"/>
  <c r="J52" i="17"/>
  <c r="N46" i="17"/>
  <c r="O36" i="14"/>
  <c r="J22" i="3"/>
  <c r="J47" i="11"/>
  <c r="J27" i="11"/>
  <c r="J23" i="11"/>
  <c r="J20" i="11"/>
  <c r="J30" i="6"/>
  <c r="J27" i="6"/>
  <c r="J32" i="5"/>
  <c r="J43" i="4"/>
  <c r="J23" i="4"/>
  <c r="U32" i="8"/>
  <c r="Z32" i="8" s="1"/>
  <c r="AE32" i="8" s="1"/>
  <c r="AJ32" i="8" s="1"/>
  <c r="AO32" i="8" s="1"/>
  <c r="AT32" i="8" s="1"/>
  <c r="AY32" i="8" s="1"/>
  <c r="J42" i="17"/>
  <c r="V44" i="14"/>
  <c r="V53" i="14"/>
  <c r="V35" i="14"/>
  <c r="F69" i="17"/>
  <c r="F69" i="11"/>
  <c r="I18" i="2"/>
  <c r="G22" i="2"/>
  <c r="G55" i="2" s="1"/>
  <c r="V26" i="14"/>
  <c r="V38" i="14"/>
  <c r="H26" i="14"/>
  <c r="G12" i="14"/>
  <c r="G45" i="14"/>
  <c r="G62" i="14" s="1"/>
  <c r="D21" i="14"/>
  <c r="D33" i="14" s="1"/>
  <c r="D44" i="14"/>
  <c r="D61" i="14" s="1"/>
  <c r="C46" i="14"/>
  <c r="C63" i="14" s="1"/>
  <c r="S53" i="14"/>
  <c r="Q23" i="14"/>
  <c r="Q35" i="14" s="1"/>
  <c r="I31" i="11"/>
  <c r="J48" i="3"/>
  <c r="I27" i="3"/>
  <c r="I19" i="3"/>
  <c r="J49" i="11"/>
  <c r="I24" i="11"/>
  <c r="I16" i="11"/>
  <c r="J52" i="6"/>
  <c r="O38" i="14"/>
  <c r="F12" i="14"/>
  <c r="U12" i="14"/>
  <c r="M57" i="3"/>
  <c r="E7" i="8"/>
  <c r="D11" i="8"/>
  <c r="I11" i="8" s="1"/>
  <c r="K11" i="10" s="1"/>
  <c r="D18" i="8"/>
  <c r="G22" i="14"/>
  <c r="G46" i="14"/>
  <c r="G63" i="14" s="1"/>
  <c r="J43" i="17"/>
  <c r="R11" i="8"/>
  <c r="W11" i="8" s="1"/>
  <c r="AB11" i="8" s="1"/>
  <c r="AG11" i="8" s="1"/>
  <c r="AL11" i="8" s="1"/>
  <c r="AQ11" i="8" s="1"/>
  <c r="F20" i="14"/>
  <c r="I18" i="17"/>
  <c r="H13" i="2"/>
  <c r="O33" i="14"/>
  <c r="I29" i="3"/>
  <c r="I21" i="3"/>
  <c r="C21" i="3" s="1"/>
  <c r="F21" i="3" s="1"/>
  <c r="I26" i="11"/>
  <c r="I18" i="11"/>
  <c r="N49" i="4"/>
  <c r="G26" i="14"/>
  <c r="G38" i="14"/>
  <c r="I26" i="17"/>
  <c r="Q44" i="14"/>
  <c r="Q51" i="14"/>
  <c r="C47" i="17"/>
  <c r="F47" i="17" s="1"/>
  <c r="J47" i="17"/>
  <c r="I32" i="6"/>
  <c r="I23" i="3"/>
  <c r="C23" i="3" s="1"/>
  <c r="F23" i="3" s="1"/>
  <c r="M23" i="3" s="1"/>
  <c r="I28" i="11"/>
  <c r="I20" i="11"/>
  <c r="J56" i="5"/>
  <c r="J21" i="5"/>
  <c r="N30" i="11"/>
  <c r="C12" i="14"/>
  <c r="C26" i="14"/>
  <c r="R16" i="8"/>
  <c r="W16" i="8" s="1"/>
  <c r="AB16" i="8" s="1"/>
  <c r="AG16" i="8" s="1"/>
  <c r="AL16" i="8" s="1"/>
  <c r="AQ16" i="8" s="1"/>
  <c r="E17" i="8"/>
  <c r="E16" i="8"/>
  <c r="T44" i="14"/>
  <c r="T51" i="14" s="1"/>
  <c r="E20" i="14"/>
  <c r="E32" i="14" s="1"/>
  <c r="E10" i="14"/>
  <c r="E51" i="14" s="1"/>
  <c r="F70" i="6"/>
  <c r="H18" i="2"/>
  <c r="H51" i="2"/>
  <c r="F22" i="2"/>
  <c r="J25" i="17"/>
  <c r="U44" i="14"/>
  <c r="U53" i="14" s="1"/>
  <c r="G10" i="14"/>
  <c r="G51" i="14"/>
  <c r="F63" i="4"/>
  <c r="F18" i="2"/>
  <c r="F51" i="2"/>
  <c r="H34" i="14"/>
  <c r="F71" i="3"/>
  <c r="E18" i="2" s="1"/>
  <c r="C10" i="14"/>
  <c r="C51" i="14" s="1"/>
  <c r="V32" i="14"/>
  <c r="V10" i="14"/>
  <c r="J116" i="2"/>
  <c r="J11" i="20" s="1"/>
  <c r="H38" i="14"/>
  <c r="H12" i="14"/>
  <c r="H10" i="14"/>
  <c r="H51" i="14"/>
  <c r="U10" i="14"/>
  <c r="U27" i="14"/>
  <c r="U37" i="14"/>
  <c r="G47" i="14"/>
  <c r="G64" i="14" s="1"/>
  <c r="G25" i="14"/>
  <c r="G37" i="14"/>
  <c r="T32" i="14"/>
  <c r="T10" i="14"/>
  <c r="F46" i="14"/>
  <c r="R10" i="14"/>
  <c r="D34" i="14"/>
  <c r="S10" i="14"/>
  <c r="E21" i="14"/>
  <c r="E33" i="14" s="1"/>
  <c r="E44" i="14"/>
  <c r="E61" i="14" s="1"/>
  <c r="E73" i="14" s="1"/>
  <c r="R22" i="14"/>
  <c r="I28" i="17"/>
  <c r="N45" i="3"/>
  <c r="M45" i="3"/>
  <c r="N43" i="4"/>
  <c r="I30" i="11"/>
  <c r="A8" i="8"/>
  <c r="I23" i="6"/>
  <c r="I34" i="5"/>
  <c r="N29" i="11"/>
  <c r="I16" i="17"/>
  <c r="I24" i="17"/>
  <c r="C24" i="17" s="1"/>
  <c r="F24" i="17" s="1"/>
  <c r="N24" i="17" s="1"/>
  <c r="D12" i="8"/>
  <c r="I12" i="8" s="1"/>
  <c r="N47" i="5"/>
  <c r="I33" i="5"/>
  <c r="I28" i="3"/>
  <c r="I26" i="3"/>
  <c r="I24" i="3"/>
  <c r="I22" i="3"/>
  <c r="C22" i="3" s="1"/>
  <c r="F22" i="3" s="1"/>
  <c r="M22" i="3" s="1"/>
  <c r="I20" i="3"/>
  <c r="C20" i="3" s="1"/>
  <c r="F20" i="3" s="1"/>
  <c r="N20" i="3" s="1"/>
  <c r="I17" i="3"/>
  <c r="I29" i="11"/>
  <c r="I27" i="11"/>
  <c r="I25" i="11"/>
  <c r="I23" i="11"/>
  <c r="I21" i="11"/>
  <c r="I19" i="11"/>
  <c r="I17" i="11"/>
  <c r="I25" i="6"/>
  <c r="I17" i="6"/>
  <c r="I22" i="17"/>
  <c r="I30" i="17"/>
  <c r="I31" i="6"/>
  <c r="I28" i="4"/>
  <c r="I27" i="6"/>
  <c r="I19" i="6"/>
  <c r="I40" i="8"/>
  <c r="N40" i="8" s="1"/>
  <c r="S40" i="8" s="1"/>
  <c r="X40" i="8" s="1"/>
  <c r="AC40" i="8" s="1"/>
  <c r="AH40" i="8" s="1"/>
  <c r="AM40" i="8" s="1"/>
  <c r="AR40" i="8" s="1"/>
  <c r="I20" i="17"/>
  <c r="C20" i="17" s="1"/>
  <c r="F20" i="17" s="1"/>
  <c r="D17" i="8"/>
  <c r="I17" i="8" s="1"/>
  <c r="G95" i="2"/>
  <c r="G11" i="19" s="1"/>
  <c r="G71" i="2"/>
  <c r="G12" i="18" s="1"/>
  <c r="S12" i="14"/>
  <c r="F54" i="2"/>
  <c r="F71" i="2" s="1"/>
  <c r="F12" i="18" s="1"/>
  <c r="I53" i="2"/>
  <c r="I136" i="2" s="1"/>
  <c r="E25" i="14"/>
  <c r="E37" i="14"/>
  <c r="E12" i="14"/>
  <c r="E46" i="14"/>
  <c r="I31" i="17"/>
  <c r="I17" i="4"/>
  <c r="C17" i="4" s="1"/>
  <c r="F17" i="4" s="1"/>
  <c r="N17" i="4" s="1"/>
  <c r="I19" i="4"/>
  <c r="I21" i="4"/>
  <c r="C21" i="4" s="1"/>
  <c r="F21" i="4" s="1"/>
  <c r="M21" i="4" s="1"/>
  <c r="I23" i="4"/>
  <c r="C23" i="4" s="1"/>
  <c r="F23" i="4" s="1"/>
  <c r="M23" i="4" s="1"/>
  <c r="I25" i="4"/>
  <c r="C25" i="4"/>
  <c r="F25" i="4" s="1"/>
  <c r="N25" i="4" s="1"/>
  <c r="I27" i="4"/>
  <c r="I17" i="5"/>
  <c r="C17" i="5" s="1"/>
  <c r="F17" i="5" s="1"/>
  <c r="I19" i="5"/>
  <c r="C19" i="5" s="1"/>
  <c r="F19" i="5" s="1"/>
  <c r="I21" i="5"/>
  <c r="I23" i="5"/>
  <c r="I25" i="5"/>
  <c r="I27" i="5"/>
  <c r="I29" i="5"/>
  <c r="I31" i="5"/>
  <c r="I29" i="17"/>
  <c r="I27" i="17"/>
  <c r="I25" i="17"/>
  <c r="C25" i="17" s="1"/>
  <c r="F25" i="17" s="1"/>
  <c r="I23" i="17"/>
  <c r="I21" i="17"/>
  <c r="I19" i="17"/>
  <c r="I17" i="17"/>
  <c r="I18" i="6"/>
  <c r="I20" i="6"/>
  <c r="I22" i="6"/>
  <c r="I24" i="6"/>
  <c r="I26" i="6"/>
  <c r="I28" i="6"/>
  <c r="I30" i="6"/>
  <c r="I16" i="3"/>
  <c r="I18" i="3"/>
  <c r="I16" i="4"/>
  <c r="I18" i="4"/>
  <c r="I20" i="4"/>
  <c r="C20" i="4" s="1"/>
  <c r="F20" i="4" s="1"/>
  <c r="I22" i="4"/>
  <c r="I24" i="4"/>
  <c r="C24" i="4" s="1"/>
  <c r="F24" i="4" s="1"/>
  <c r="I26" i="4"/>
  <c r="I18" i="5"/>
  <c r="I20" i="5"/>
  <c r="C20" i="5"/>
  <c r="F20" i="5" s="1"/>
  <c r="I22" i="5"/>
  <c r="I24" i="5"/>
  <c r="I26" i="5"/>
  <c r="I28" i="5"/>
  <c r="I30" i="5"/>
  <c r="I32" i="5"/>
  <c r="N52" i="17"/>
  <c r="AL5" i="8"/>
  <c r="W5" i="8"/>
  <c r="M5" i="8"/>
  <c r="C5" i="8"/>
  <c r="M49" i="3"/>
  <c r="N49" i="3"/>
  <c r="I15" i="3"/>
  <c r="M54" i="3"/>
  <c r="N54" i="3"/>
  <c r="I14" i="3"/>
  <c r="V25" i="14"/>
  <c r="V37" i="14"/>
  <c r="V21" i="14"/>
  <c r="V12" i="14"/>
  <c r="C48" i="6"/>
  <c r="F48" i="6" s="1"/>
  <c r="J48" i="6"/>
  <c r="M50" i="5"/>
  <c r="M46" i="4"/>
  <c r="F38" i="14"/>
  <c r="Z47" i="14"/>
  <c r="AM5" i="8"/>
  <c r="S5" i="8"/>
  <c r="N5" i="8"/>
  <c r="I5" i="8"/>
  <c r="D5" i="8"/>
  <c r="AH5" i="8"/>
  <c r="X5" i="8"/>
  <c r="D49" i="14"/>
  <c r="D25" i="14"/>
  <c r="N52" i="5"/>
  <c r="D12" i="2"/>
  <c r="R25" i="14"/>
  <c r="R37" i="14"/>
  <c r="R12" i="14"/>
  <c r="Z49" i="14"/>
  <c r="Z46" i="14"/>
  <c r="T25" i="14"/>
  <c r="T37" i="14"/>
  <c r="T12" i="14"/>
  <c r="N56" i="6"/>
  <c r="M56" i="6"/>
  <c r="Z50" i="14"/>
  <c r="Z45" i="14"/>
  <c r="AO5" i="8"/>
  <c r="AE5" i="8"/>
  <c r="Z5" i="8"/>
  <c r="AJ5" i="8"/>
  <c r="U5" i="8"/>
  <c r="P5" i="8"/>
  <c r="K5" i="8"/>
  <c r="F5" i="8"/>
  <c r="S37" i="14"/>
  <c r="M40" i="8"/>
  <c r="R40" i="8" s="1"/>
  <c r="W40" i="8" s="1"/>
  <c r="AB40" i="8" s="1"/>
  <c r="AG40" i="8" s="1"/>
  <c r="AL40" i="8" s="1"/>
  <c r="AQ40" i="8" s="1"/>
  <c r="G66" i="14"/>
  <c r="G78" i="14" s="1"/>
  <c r="H66" i="14"/>
  <c r="H78" i="14" s="1"/>
  <c r="G65" i="14"/>
  <c r="G77" i="14" s="1"/>
  <c r="E67" i="14"/>
  <c r="E79" i="14" s="1"/>
  <c r="D7" i="8"/>
  <c r="I7" i="8" s="1"/>
  <c r="E8" i="8"/>
  <c r="J8" i="8" s="1"/>
  <c r="O8" i="8" s="1"/>
  <c r="T8" i="8" s="1"/>
  <c r="Y8" i="8" s="1"/>
  <c r="AD8" i="8" s="1"/>
  <c r="AI8" i="8" s="1"/>
  <c r="AN8" i="8" s="1"/>
  <c r="AS8" i="8" s="1"/>
  <c r="E10" i="8"/>
  <c r="J10" i="8" s="1"/>
  <c r="E11" i="8"/>
  <c r="J11" i="8" s="1"/>
  <c r="E15" i="8"/>
  <c r="J15" i="8" s="1"/>
  <c r="O15" i="8" s="1"/>
  <c r="T15" i="8" s="1"/>
  <c r="Y15" i="8" s="1"/>
  <c r="AD15" i="8" s="1"/>
  <c r="AI15" i="8" s="1"/>
  <c r="AN15" i="8" s="1"/>
  <c r="AS15" i="8" s="1"/>
  <c r="E12" i="8"/>
  <c r="J12" i="8" s="1"/>
  <c r="E18" i="8"/>
  <c r="J18" i="8" s="1"/>
  <c r="D65" i="14"/>
  <c r="D77" i="14"/>
  <c r="R20" i="14"/>
  <c r="R32" i="14"/>
  <c r="R44" i="14"/>
  <c r="D8" i="8"/>
  <c r="I8" i="8" s="1"/>
  <c r="D10" i="8"/>
  <c r="I10" i="8" s="1"/>
  <c r="D14" i="8"/>
  <c r="I14" i="8" s="1"/>
  <c r="N14" i="8" s="1"/>
  <c r="S14" i="8" s="1"/>
  <c r="X14" i="8" s="1"/>
  <c r="AC14" i="8" s="1"/>
  <c r="AH14" i="8" s="1"/>
  <c r="AM14" i="8" s="1"/>
  <c r="AR14" i="8" s="1"/>
  <c r="D16" i="8"/>
  <c r="I16" i="8" s="1"/>
  <c r="N16" i="8" s="1"/>
  <c r="S16" i="8" s="1"/>
  <c r="X16" i="8" s="1"/>
  <c r="AC16" i="8" s="1"/>
  <c r="AH16" i="8" s="1"/>
  <c r="AM16" i="8" s="1"/>
  <c r="AR16" i="8" s="1"/>
  <c r="D9" i="8"/>
  <c r="I9" i="8" s="1"/>
  <c r="D15" i="8"/>
  <c r="I15" i="8" s="1"/>
  <c r="F66" i="14"/>
  <c r="D67" i="14"/>
  <c r="D79" i="14" s="1"/>
  <c r="I137" i="2"/>
  <c r="I95" i="2"/>
  <c r="I11" i="19"/>
  <c r="I117" i="2"/>
  <c r="I12" i="20"/>
  <c r="I71" i="2"/>
  <c r="I12" i="18"/>
  <c r="J7" i="6"/>
  <c r="R23" i="14"/>
  <c r="F23" i="14"/>
  <c r="G23" i="14"/>
  <c r="G35" i="14"/>
  <c r="V36" i="14"/>
  <c r="H20" i="14"/>
  <c r="G137" i="2"/>
  <c r="G117" i="2"/>
  <c r="G12" i="20" s="1"/>
  <c r="D16" i="19"/>
  <c r="J7" i="4"/>
  <c r="Q24" i="14"/>
  <c r="Z24" i="14"/>
  <c r="S20" i="14"/>
  <c r="E34" i="14"/>
  <c r="T22" i="14"/>
  <c r="U34" i="14"/>
  <c r="G20" i="14"/>
  <c r="H23" i="14"/>
  <c r="H35" i="14"/>
  <c r="J7" i="5"/>
  <c r="Q21" i="14"/>
  <c r="Z21" i="14" s="1"/>
  <c r="S22" i="14"/>
  <c r="U36" i="14"/>
  <c r="I51" i="2"/>
  <c r="R36" i="14"/>
  <c r="S33" i="14"/>
  <c r="F34" i="14"/>
  <c r="H36" i="14"/>
  <c r="D36" i="14"/>
  <c r="U35" i="14"/>
  <c r="H54" i="2"/>
  <c r="J16" i="8"/>
  <c r="L16" i="10" s="1"/>
  <c r="J17" i="8"/>
  <c r="L17" i="10" s="1"/>
  <c r="I18" i="8"/>
  <c r="K18" i="10" s="1"/>
  <c r="J7" i="8"/>
  <c r="L7" i="10"/>
  <c r="J14" i="8"/>
  <c r="L14" i="10" s="1"/>
  <c r="J19" i="2"/>
  <c r="F55" i="2"/>
  <c r="J18" i="2"/>
  <c r="J51" i="2"/>
  <c r="J114" i="2" s="1"/>
  <c r="J9" i="20" s="1"/>
  <c r="C19" i="6"/>
  <c r="F19" i="6" s="1"/>
  <c r="N19" i="6" s="1"/>
  <c r="Q34" i="14"/>
  <c r="Z22" i="14"/>
  <c r="Q38" i="14"/>
  <c r="Z26" i="14"/>
  <c r="Z38" i="14"/>
  <c r="Z20" i="14"/>
  <c r="Q32" i="14"/>
  <c r="J54" i="2"/>
  <c r="C17" i="17"/>
  <c r="F17" i="17" s="1"/>
  <c r="M17" i="17" s="1"/>
  <c r="C18" i="5"/>
  <c r="F18" i="5" s="1"/>
  <c r="N18" i="5" s="1"/>
  <c r="C22" i="5"/>
  <c r="F22" i="5" s="1"/>
  <c r="C22" i="4"/>
  <c r="F22" i="4" s="1"/>
  <c r="M22" i="4" s="1"/>
  <c r="C26" i="5"/>
  <c r="F26" i="5" s="1"/>
  <c r="M26" i="5" s="1"/>
  <c r="C23" i="17"/>
  <c r="F23" i="17" s="1"/>
  <c r="Q53" i="14"/>
  <c r="L25" i="14"/>
  <c r="L37" i="14"/>
  <c r="C38" i="14"/>
  <c r="L26" i="14"/>
  <c r="L38" i="14"/>
  <c r="L23" i="14"/>
  <c r="L35" i="14" s="1"/>
  <c r="C34" i="14"/>
  <c r="L22" i="14"/>
  <c r="L34" i="14"/>
  <c r="L24" i="14"/>
  <c r="L36" i="14"/>
  <c r="C33" i="14"/>
  <c r="C18" i="6"/>
  <c r="F18" i="6" s="1"/>
  <c r="N18" i="6" s="1"/>
  <c r="C23" i="11"/>
  <c r="F23" i="11" s="1"/>
  <c r="M23" i="11" s="1"/>
  <c r="C26" i="6"/>
  <c r="F26" i="6" s="1"/>
  <c r="C16" i="11"/>
  <c r="F16" i="11" s="1"/>
  <c r="N16" i="11" s="1"/>
  <c r="C25" i="11"/>
  <c r="F25" i="11" s="1"/>
  <c r="N25" i="11" s="1"/>
  <c r="C22" i="6"/>
  <c r="F22" i="6" s="1"/>
  <c r="M22" i="6" s="1"/>
  <c r="C18" i="11"/>
  <c r="F18" i="11" s="1"/>
  <c r="M18" i="11" s="1"/>
  <c r="C17" i="11"/>
  <c r="F17" i="11" s="1"/>
  <c r="M17" i="11" s="1"/>
  <c r="C19" i="11"/>
  <c r="F19" i="11" s="1"/>
  <c r="M19" i="11" s="1"/>
  <c r="C25" i="6"/>
  <c r="F25" i="6" s="1"/>
  <c r="C18" i="4"/>
  <c r="F18" i="4" s="1"/>
  <c r="C18" i="17"/>
  <c r="F18" i="17" s="1"/>
  <c r="C25" i="5"/>
  <c r="F25" i="5" s="1"/>
  <c r="C24" i="11"/>
  <c r="F24" i="11" s="1"/>
  <c r="C21" i="6"/>
  <c r="F21" i="6" s="1"/>
  <c r="M21" i="6" s="1"/>
  <c r="C24" i="5"/>
  <c r="F24" i="5" s="1"/>
  <c r="M24" i="5" s="1"/>
  <c r="C20" i="11"/>
  <c r="F20" i="11" s="1"/>
  <c r="M20" i="11" s="1"/>
  <c r="C21" i="5"/>
  <c r="F21" i="5" s="1"/>
  <c r="N21" i="5" s="1"/>
  <c r="C20" i="6"/>
  <c r="F20" i="6" s="1"/>
  <c r="N20" i="6" s="1"/>
  <c r="C17" i="6"/>
  <c r="F17" i="6" s="1"/>
  <c r="N17" i="6" s="1"/>
  <c r="G13" i="2"/>
  <c r="V51" i="14"/>
  <c r="U51" i="14"/>
  <c r="T53" i="14"/>
  <c r="I96" i="2"/>
  <c r="I12" i="19"/>
  <c r="I19" i="2"/>
  <c r="I52" i="2"/>
  <c r="I135" i="2" s="1"/>
  <c r="I72" i="2"/>
  <c r="I13" i="18"/>
  <c r="I118" i="2"/>
  <c r="I13" i="20" s="1"/>
  <c r="G68" i="2"/>
  <c r="G9" i="18" s="1"/>
  <c r="G134" i="2"/>
  <c r="C16" i="4"/>
  <c r="F16" i="4" s="1"/>
  <c r="M16" i="4" s="1"/>
  <c r="C17" i="3"/>
  <c r="F17" i="3" s="1"/>
  <c r="N17" i="3" s="1"/>
  <c r="G92" i="2"/>
  <c r="G8" i="19" s="1"/>
  <c r="V27" i="14"/>
  <c r="G27" i="14"/>
  <c r="D4" i="19"/>
  <c r="F88" i="2"/>
  <c r="G88" i="2" s="1"/>
  <c r="F110" i="2"/>
  <c r="E5" i="20"/>
  <c r="O16" i="8"/>
  <c r="T16" i="8" s="1"/>
  <c r="Y16" i="8" s="1"/>
  <c r="AD16" i="8" s="1"/>
  <c r="AI16" i="8" s="1"/>
  <c r="AN16" i="8" s="1"/>
  <c r="AS16" i="8" s="1"/>
  <c r="C18" i="3"/>
  <c r="F18" i="3" s="1"/>
  <c r="N18" i="3" s="1"/>
  <c r="O17" i="8"/>
  <c r="T17" i="8" s="1"/>
  <c r="Y17" i="8" s="1"/>
  <c r="AD17" i="8" s="1"/>
  <c r="AI17" i="8" s="1"/>
  <c r="AN17" i="8" s="1"/>
  <c r="AS17" i="8" s="1"/>
  <c r="N11" i="8"/>
  <c r="S11" i="8" s="1"/>
  <c r="X11" i="8" s="1"/>
  <c r="AC11" i="8" s="1"/>
  <c r="AH11" i="8" s="1"/>
  <c r="AM11" i="8" s="1"/>
  <c r="AR11" i="8" s="1"/>
  <c r="O14" i="8"/>
  <c r="O7" i="8"/>
  <c r="T7" i="8" s="1"/>
  <c r="Y7" i="8" s="1"/>
  <c r="AD7" i="8" s="1"/>
  <c r="AI7" i="8" s="1"/>
  <c r="AN7" i="8" s="1"/>
  <c r="AS7" i="8" s="1"/>
  <c r="J138" i="2"/>
  <c r="G34" i="14"/>
  <c r="Z36" i="14"/>
  <c r="F114" i="2"/>
  <c r="F9" i="20" s="1"/>
  <c r="F92" i="2"/>
  <c r="F8" i="19" s="1"/>
  <c r="F134" i="2"/>
  <c r="F68" i="2"/>
  <c r="F9" i="18" s="1"/>
  <c r="J96" i="2"/>
  <c r="J72" i="2"/>
  <c r="J13" i="18" s="1"/>
  <c r="H27" i="14"/>
  <c r="E63" i="14"/>
  <c r="E75" i="14" s="1"/>
  <c r="J52" i="2"/>
  <c r="J135" i="2" s="1"/>
  <c r="J45" i="8"/>
  <c r="H92" i="2"/>
  <c r="H8" i="19" s="1"/>
  <c r="H134" i="2"/>
  <c r="H114" i="2"/>
  <c r="H9" i="20" s="1"/>
  <c r="H68" i="2"/>
  <c r="H9" i="18" s="1"/>
  <c r="U39" i="14"/>
  <c r="H32" i="14"/>
  <c r="H39" i="14"/>
  <c r="F32" i="14"/>
  <c r="T27" i="14"/>
  <c r="F63" i="14"/>
  <c r="F75" i="14" s="1"/>
  <c r="S32" i="14"/>
  <c r="S27" i="14"/>
  <c r="R27" i="14"/>
  <c r="R34" i="14"/>
  <c r="Z34" i="14"/>
  <c r="R35" i="14"/>
  <c r="I45" i="8"/>
  <c r="F35" i="14"/>
  <c r="I94" i="2"/>
  <c r="I10" i="19" s="1"/>
  <c r="I70" i="2"/>
  <c r="I11" i="18" s="1"/>
  <c r="I116" i="2"/>
  <c r="I11" i="20" s="1"/>
  <c r="F78" i="14"/>
  <c r="L46" i="14"/>
  <c r="D37" i="14"/>
  <c r="S34" i="14"/>
  <c r="Q36" i="14"/>
  <c r="H95" i="2"/>
  <c r="H137" i="2"/>
  <c r="H117" i="2"/>
  <c r="H12" i="20" s="1"/>
  <c r="H71" i="2"/>
  <c r="I134" i="2"/>
  <c r="I114" i="2"/>
  <c r="I9" i="20" s="1"/>
  <c r="I92" i="2"/>
  <c r="I8" i="19"/>
  <c r="I68" i="2"/>
  <c r="I9" i="18" s="1"/>
  <c r="J7" i="11"/>
  <c r="I47" i="2"/>
  <c r="I64" i="2" s="1"/>
  <c r="I5" i="18" s="1"/>
  <c r="R53" i="14"/>
  <c r="R51" i="14"/>
  <c r="G32" i="14"/>
  <c r="T34" i="14"/>
  <c r="T39" i="14"/>
  <c r="F118" i="2"/>
  <c r="F13" i="20" s="1"/>
  <c r="F96" i="2"/>
  <c r="F72" i="2"/>
  <c r="F138" i="2"/>
  <c r="L49" i="14"/>
  <c r="D66" i="14"/>
  <c r="V33" i="14"/>
  <c r="V39" i="14"/>
  <c r="J92" i="2"/>
  <c r="J117" i="2"/>
  <c r="J12" i="20"/>
  <c r="J137" i="2"/>
  <c r="J95" i="2"/>
  <c r="J71" i="2"/>
  <c r="J12" i="18"/>
  <c r="G39" i="14"/>
  <c r="C23" i="6"/>
  <c r="F23" i="6" s="1"/>
  <c r="N23" i="6" s="1"/>
  <c r="C22" i="11"/>
  <c r="F22" i="11" s="1"/>
  <c r="M22" i="11" s="1"/>
  <c r="C23" i="5"/>
  <c r="F23" i="5" s="1"/>
  <c r="N23" i="5" s="1"/>
  <c r="N8" i="8"/>
  <c r="S8" i="8" s="1"/>
  <c r="X8" i="8" s="1"/>
  <c r="AC8" i="8" s="1"/>
  <c r="AH8" i="8" s="1"/>
  <c r="AM8" i="8" s="1"/>
  <c r="AR8" i="8" s="1"/>
  <c r="K8" i="10"/>
  <c r="N17" i="8"/>
  <c r="S17" i="8" s="1"/>
  <c r="X17" i="8" s="1"/>
  <c r="AC17" i="8" s="1"/>
  <c r="AH17" i="8" s="1"/>
  <c r="AM17" i="8" s="1"/>
  <c r="AR17" i="8" s="1"/>
  <c r="K17" i="10"/>
  <c r="N15" i="8"/>
  <c r="S15" i="8" s="1"/>
  <c r="X15" i="8" s="1"/>
  <c r="AC15" i="8" s="1"/>
  <c r="AH15" i="8" s="1"/>
  <c r="AM15" i="8" s="1"/>
  <c r="AR15" i="8" s="1"/>
  <c r="K15" i="10"/>
  <c r="C22" i="17"/>
  <c r="F22" i="17" s="1"/>
  <c r="T14" i="8"/>
  <c r="Y14" i="8" s="1"/>
  <c r="AD14" i="8" s="1"/>
  <c r="AI14" i="8" s="1"/>
  <c r="AN14" i="8" s="1"/>
  <c r="AS14" i="8" s="1"/>
  <c r="I115" i="2"/>
  <c r="I10" i="20" s="1"/>
  <c r="J47" i="2"/>
  <c r="J64" i="2"/>
  <c r="J5" i="18"/>
  <c r="G110" i="2"/>
  <c r="G5" i="20" s="1"/>
  <c r="F5" i="20"/>
  <c r="R39" i="14"/>
  <c r="J115" i="2"/>
  <c r="J10" i="20" s="1"/>
  <c r="J69" i="2"/>
  <c r="J10" i="18" s="1"/>
  <c r="S39" i="14"/>
  <c r="J93" i="2"/>
  <c r="H11" i="19"/>
  <c r="H12" i="18"/>
  <c r="F13" i="18"/>
  <c r="Z32" i="14"/>
  <c r="J7" i="17"/>
  <c r="H110" i="2"/>
  <c r="I110" i="2" s="1"/>
  <c r="K47" i="2"/>
  <c r="K64" i="2"/>
  <c r="H5" i="20"/>
  <c r="L64" i="2"/>
  <c r="L47" i="2"/>
  <c r="M47" i="2"/>
  <c r="M64" i="2"/>
  <c r="I93" i="2" l="1"/>
  <c r="I9" i="19" s="1"/>
  <c r="J68" i="2"/>
  <c r="J9" i="18" s="1"/>
  <c r="Z44" i="14"/>
  <c r="F117" i="2"/>
  <c r="F12" i="20" s="1"/>
  <c r="G61" i="14"/>
  <c r="G68" i="14" s="1"/>
  <c r="G80" i="14" s="1"/>
  <c r="J94" i="2"/>
  <c r="C65" i="14"/>
  <c r="C77" i="14" s="1"/>
  <c r="F65" i="14"/>
  <c r="F77" i="14" s="1"/>
  <c r="E64" i="14"/>
  <c r="E76" i="14" s="1"/>
  <c r="H68" i="14"/>
  <c r="H80" i="14" s="1"/>
  <c r="K137" i="2"/>
  <c r="L72" i="2"/>
  <c r="M136" i="2"/>
  <c r="M72" i="2"/>
  <c r="J134" i="2"/>
  <c r="F137" i="2"/>
  <c r="F95" i="2"/>
  <c r="F11" i="19" s="1"/>
  <c r="D78" i="14"/>
  <c r="J70" i="2"/>
  <c r="J11" i="18" s="1"/>
  <c r="M116" i="2"/>
  <c r="I69" i="2"/>
  <c r="I10" i="18" s="1"/>
  <c r="F76" i="14"/>
  <c r="M70" i="2"/>
  <c r="M96" i="2"/>
  <c r="C7" i="6"/>
  <c r="H7" i="5"/>
  <c r="H8" i="5"/>
  <c r="A1" i="5"/>
  <c r="E55" i="2"/>
  <c r="E118" i="2" s="1"/>
  <c r="E13" i="20" s="1"/>
  <c r="D22" i="2"/>
  <c r="Q33" i="14"/>
  <c r="E51" i="2"/>
  <c r="D18" i="2"/>
  <c r="Q10" i="14"/>
  <c r="Q25" i="14"/>
  <c r="Z12" i="14"/>
  <c r="Z10" i="14"/>
  <c r="Z23" i="14"/>
  <c r="Z35" i="14" s="1"/>
  <c r="Z33" i="14"/>
  <c r="E54" i="2"/>
  <c r="D21" i="2"/>
  <c r="C39" i="14"/>
  <c r="C76" i="14"/>
  <c r="C27" i="14"/>
  <c r="J14" i="3"/>
  <c r="C14" i="3" s="1"/>
  <c r="F14" i="3" s="1"/>
  <c r="E4" i="19"/>
  <c r="C16" i="3"/>
  <c r="F16" i="3" s="1"/>
  <c r="N16" i="3" s="1"/>
  <c r="J24" i="3"/>
  <c r="M18" i="6"/>
  <c r="J24" i="6"/>
  <c r="J21" i="11"/>
  <c r="C19" i="17"/>
  <c r="F19" i="17" s="1"/>
  <c r="J21" i="17"/>
  <c r="C21" i="17" s="1"/>
  <c r="F21" i="17" s="1"/>
  <c r="J19" i="4"/>
  <c r="C19" i="4" s="1"/>
  <c r="F19" i="4" s="1"/>
  <c r="J40" i="3"/>
  <c r="J39" i="3"/>
  <c r="J15" i="3"/>
  <c r="C15" i="3" s="1"/>
  <c r="F15" i="3" s="1"/>
  <c r="N49" i="5"/>
  <c r="N42" i="4"/>
  <c r="N53" i="17"/>
  <c r="N27" i="6"/>
  <c r="M28" i="6"/>
  <c r="C19" i="24"/>
  <c r="F19" i="24" s="1"/>
  <c r="N19" i="24" s="1"/>
  <c r="R12" i="8"/>
  <c r="W12" i="8" s="1"/>
  <c r="AB12" i="8" s="1"/>
  <c r="AG12" i="8" s="1"/>
  <c r="AL12" i="8" s="1"/>
  <c r="AQ12" i="8" s="1"/>
  <c r="Q12" i="8"/>
  <c r="R15" i="8"/>
  <c r="W15" i="8" s="1"/>
  <c r="AB15" i="8" s="1"/>
  <c r="AG15" i="8" s="1"/>
  <c r="AL15" i="8" s="1"/>
  <c r="AQ15" i="8" s="1"/>
  <c r="Q15" i="8"/>
  <c r="F4" i="19"/>
  <c r="H88" i="2"/>
  <c r="I5" i="20"/>
  <c r="J110" i="2"/>
  <c r="O18" i="8"/>
  <c r="T18" i="8" s="1"/>
  <c r="Y18" i="8" s="1"/>
  <c r="AD18" i="8" s="1"/>
  <c r="AI18" i="8" s="1"/>
  <c r="AN18" i="8" s="1"/>
  <c r="AS18" i="8" s="1"/>
  <c r="L18" i="10"/>
  <c r="N17" i="17"/>
  <c r="M19" i="6"/>
  <c r="M16" i="11"/>
  <c r="M27" i="3"/>
  <c r="N22" i="4"/>
  <c r="K14" i="10"/>
  <c r="M14" i="8"/>
  <c r="N26" i="3"/>
  <c r="M51" i="3"/>
  <c r="N47" i="3"/>
  <c r="M29" i="5"/>
  <c r="N54" i="5"/>
  <c r="M54" i="5"/>
  <c r="M17" i="4"/>
  <c r="N44" i="3"/>
  <c r="M44" i="3"/>
  <c r="M55" i="3"/>
  <c r="N55" i="3"/>
  <c r="N18" i="11"/>
  <c r="N21" i="6"/>
  <c r="M54" i="25"/>
  <c r="N54" i="25"/>
  <c r="M51" i="5"/>
  <c r="N51" i="5"/>
  <c r="N57" i="5"/>
  <c r="M57" i="5"/>
  <c r="M49" i="23"/>
  <c r="N49" i="23"/>
  <c r="M48" i="11"/>
  <c r="N48" i="11"/>
  <c r="M50" i="3"/>
  <c r="N50" i="3"/>
  <c r="M50" i="11"/>
  <c r="N50" i="11"/>
  <c r="N45" i="17"/>
  <c r="M45" i="17"/>
  <c r="N45" i="6"/>
  <c r="M45" i="6"/>
  <c r="M47" i="4"/>
  <c r="N47" i="4"/>
  <c r="N44" i="24"/>
  <c r="M44" i="24"/>
  <c r="M50" i="25"/>
  <c r="N50" i="25"/>
  <c r="M54" i="6"/>
  <c r="N54" i="6"/>
  <c r="N49" i="17"/>
  <c r="M49" i="17"/>
  <c r="M46" i="3"/>
  <c r="N46" i="3"/>
  <c r="N53" i="25"/>
  <c r="M53" i="25"/>
  <c r="M46" i="11"/>
  <c r="N46" i="11"/>
  <c r="M55" i="5"/>
  <c r="N55" i="5"/>
  <c r="N48" i="25"/>
  <c r="M48" i="25"/>
  <c r="M47" i="17"/>
  <c r="N47" i="17"/>
  <c r="N45" i="11"/>
  <c r="M45" i="11"/>
  <c r="N52" i="3"/>
  <c r="M52" i="3"/>
  <c r="M25" i="11"/>
  <c r="M23" i="6"/>
  <c r="L10" i="10"/>
  <c r="O10" i="8"/>
  <c r="T10" i="8" s="1"/>
  <c r="Y10" i="8" s="1"/>
  <c r="AD10" i="8" s="1"/>
  <c r="AI10" i="8" s="1"/>
  <c r="AN10" i="8" s="1"/>
  <c r="AS10" i="8" s="1"/>
  <c r="M32" i="5"/>
  <c r="N32" i="5"/>
  <c r="N10" i="8"/>
  <c r="S10" i="8" s="1"/>
  <c r="X10" i="8" s="1"/>
  <c r="AC10" i="8" s="1"/>
  <c r="AH10" i="8" s="1"/>
  <c r="AM10" i="8" s="1"/>
  <c r="AR10" i="8" s="1"/>
  <c r="K10" i="10"/>
  <c r="N28" i="11"/>
  <c r="M24" i="6"/>
  <c r="M17" i="3"/>
  <c r="N23" i="3"/>
  <c r="M25" i="4"/>
  <c r="N22" i="6"/>
  <c r="N30" i="6"/>
  <c r="M30" i="6"/>
  <c r="M29" i="3"/>
  <c r="N29" i="3"/>
  <c r="N20" i="11"/>
  <c r="N17" i="11"/>
  <c r="M18" i="3"/>
  <c r="N22" i="3"/>
  <c r="M24" i="11"/>
  <c r="N24" i="11"/>
  <c r="N26" i="4"/>
  <c r="M26" i="4"/>
  <c r="M26" i="6"/>
  <c r="N26" i="6"/>
  <c r="N22" i="5"/>
  <c r="M22" i="5"/>
  <c r="M25" i="6"/>
  <c r="N25" i="6"/>
  <c r="M21" i="3"/>
  <c r="N21" i="3"/>
  <c r="N25" i="5"/>
  <c r="M25" i="5"/>
  <c r="M18" i="4"/>
  <c r="N18" i="4"/>
  <c r="M28" i="17"/>
  <c r="N28" i="17"/>
  <c r="N28" i="24"/>
  <c r="M28" i="24"/>
  <c r="N26" i="17"/>
  <c r="M26" i="17"/>
  <c r="N22" i="11"/>
  <c r="N19" i="3"/>
  <c r="M17" i="6"/>
  <c r="M21" i="11"/>
  <c r="M20" i="3"/>
  <c r="N16" i="4"/>
  <c r="N26" i="5"/>
  <c r="M54" i="11"/>
  <c r="N54" i="11"/>
  <c r="N53" i="24"/>
  <c r="M53" i="24"/>
  <c r="M17" i="5"/>
  <c r="N17" i="5"/>
  <c r="M47" i="11"/>
  <c r="N47" i="11"/>
  <c r="M27" i="11"/>
  <c r="N27" i="11"/>
  <c r="M55" i="6"/>
  <c r="N55" i="6"/>
  <c r="M52" i="6"/>
  <c r="N52" i="6"/>
  <c r="M24" i="4"/>
  <c r="N24" i="4"/>
  <c r="M16" i="17"/>
  <c r="N16" i="17"/>
  <c r="M19" i="17"/>
  <c r="N19" i="17"/>
  <c r="AQ7" i="8"/>
  <c r="C14" i="25" s="1"/>
  <c r="F14" i="25" s="1"/>
  <c r="C14" i="23"/>
  <c r="F14" i="23" s="1"/>
  <c r="M49" i="11"/>
  <c r="N49" i="11"/>
  <c r="M26" i="11"/>
  <c r="N26" i="11"/>
  <c r="M51" i="6"/>
  <c r="N51" i="6"/>
  <c r="M28" i="3"/>
  <c r="N28" i="3"/>
  <c r="N44" i="23"/>
  <c r="M44" i="23"/>
  <c r="N48" i="6"/>
  <c r="M48" i="6"/>
  <c r="N52" i="11"/>
  <c r="M52" i="11"/>
  <c r="M22" i="17"/>
  <c r="N22" i="17"/>
  <c r="L11" i="10"/>
  <c r="O11" i="8"/>
  <c r="T11" i="8" s="1"/>
  <c r="Y11" i="8" s="1"/>
  <c r="AD11" i="8" s="1"/>
  <c r="AI11" i="8" s="1"/>
  <c r="AN11" i="8" s="1"/>
  <c r="AS11" i="8" s="1"/>
  <c r="M20" i="17"/>
  <c r="N20" i="17"/>
  <c r="M53" i="11"/>
  <c r="N53" i="11"/>
  <c r="M56" i="5"/>
  <c r="N56" i="5"/>
  <c r="N54" i="23"/>
  <c r="M54" i="23"/>
  <c r="N51" i="24"/>
  <c r="M51" i="24"/>
  <c r="N20" i="4"/>
  <c r="M20" i="4"/>
  <c r="N27" i="17"/>
  <c r="M27" i="17"/>
  <c r="N30" i="5"/>
  <c r="M30" i="5"/>
  <c r="M48" i="3"/>
  <c r="N48" i="3"/>
  <c r="K9" i="10"/>
  <c r="N9" i="8"/>
  <c r="S9" i="8" s="1"/>
  <c r="X9" i="8" s="1"/>
  <c r="AC9" i="8" s="1"/>
  <c r="AH9" i="8" s="1"/>
  <c r="AM9" i="8" s="1"/>
  <c r="AR9" i="8" s="1"/>
  <c r="N14" i="11"/>
  <c r="M23" i="17"/>
  <c r="N23" i="17"/>
  <c r="N20" i="5"/>
  <c r="M20" i="5"/>
  <c r="N25" i="25"/>
  <c r="M25" i="25"/>
  <c r="M51" i="11"/>
  <c r="N51" i="11"/>
  <c r="N49" i="24"/>
  <c r="M49" i="24"/>
  <c r="N47" i="24"/>
  <c r="M47" i="24"/>
  <c r="M14" i="11"/>
  <c r="M25" i="17"/>
  <c r="N25" i="17"/>
  <c r="O12" i="8"/>
  <c r="T12" i="8" s="1"/>
  <c r="Y12" i="8" s="1"/>
  <c r="AD12" i="8" s="1"/>
  <c r="AI12" i="8" s="1"/>
  <c r="AN12" i="8" s="1"/>
  <c r="AS12" i="8" s="1"/>
  <c r="L12" i="10"/>
  <c r="K7" i="10"/>
  <c r="N7" i="8"/>
  <c r="S7" i="8" s="1"/>
  <c r="X7" i="8" s="1"/>
  <c r="AC7" i="8" s="1"/>
  <c r="AH7" i="8" s="1"/>
  <c r="AM7" i="8" s="1"/>
  <c r="AR7" i="8" s="1"/>
  <c r="M19" i="5"/>
  <c r="N19" i="5"/>
  <c r="M48" i="17"/>
  <c r="N48" i="17"/>
  <c r="M21" i="5"/>
  <c r="M53" i="6"/>
  <c r="M31" i="5"/>
  <c r="G27" i="10"/>
  <c r="N45" i="23"/>
  <c r="L15" i="10"/>
  <c r="N18" i="8"/>
  <c r="S18" i="8" s="1"/>
  <c r="X18" i="8" s="1"/>
  <c r="AC18" i="8" s="1"/>
  <c r="AH18" i="8" s="1"/>
  <c r="AM18" i="8" s="1"/>
  <c r="AR18" i="8" s="1"/>
  <c r="N23" i="11"/>
  <c r="D13" i="8"/>
  <c r="I13" i="8" s="1"/>
  <c r="I54" i="17"/>
  <c r="M53" i="3"/>
  <c r="M10" i="8"/>
  <c r="M48" i="24"/>
  <c r="I47" i="6"/>
  <c r="N44" i="11"/>
  <c r="I53" i="6"/>
  <c r="N53" i="5"/>
  <c r="L8" i="10"/>
  <c r="K16" i="10"/>
  <c r="M23" i="5"/>
  <c r="M18" i="5"/>
  <c r="P16" i="8"/>
  <c r="U16" i="8" s="1"/>
  <c r="Z16" i="8" s="1"/>
  <c r="AE16" i="8" s="1"/>
  <c r="AJ16" i="8" s="1"/>
  <c r="AO16" i="8" s="1"/>
  <c r="AT16" i="8" s="1"/>
  <c r="N21" i="4"/>
  <c r="I49" i="11"/>
  <c r="M29" i="17"/>
  <c r="M29" i="6"/>
  <c r="I32" i="8"/>
  <c r="N32" i="8" s="1"/>
  <c r="S32" i="8" s="1"/>
  <c r="X32" i="8" s="1"/>
  <c r="AC32" i="8" s="1"/>
  <c r="AH32" i="8" s="1"/>
  <c r="AM32" i="8" s="1"/>
  <c r="AR32" i="8" s="1"/>
  <c r="AW32" i="8" s="1"/>
  <c r="N19" i="11"/>
  <c r="N23" i="4"/>
  <c r="M20" i="6"/>
  <c r="I57" i="5"/>
  <c r="M54" i="17"/>
  <c r="M46" i="6"/>
  <c r="N28" i="23"/>
  <c r="N26" i="23"/>
  <c r="K34" i="8"/>
  <c r="P34" i="8" s="1"/>
  <c r="U34" i="8" s="1"/>
  <c r="Z34" i="8" s="1"/>
  <c r="AE34" i="8" s="1"/>
  <c r="AJ34" i="8" s="1"/>
  <c r="AO34" i="8" s="1"/>
  <c r="AT34" i="8" s="1"/>
  <c r="AY34" i="8" s="1"/>
  <c r="A73" i="10"/>
  <c r="N24" i="3"/>
  <c r="E9" i="8"/>
  <c r="J9" i="8" s="1"/>
  <c r="N44" i="17"/>
  <c r="E13" i="8"/>
  <c r="J13" i="8" s="1"/>
  <c r="N27" i="4"/>
  <c r="M52" i="23"/>
  <c r="J37" i="8"/>
  <c r="O37" i="8" s="1"/>
  <c r="T37" i="8" s="1"/>
  <c r="Y37" i="8" s="1"/>
  <c r="AD37" i="8" s="1"/>
  <c r="AI37" i="8" s="1"/>
  <c r="AN37" i="8" s="1"/>
  <c r="AS37" i="8" s="1"/>
  <c r="AX37" i="8" s="1"/>
  <c r="N18" i="17"/>
  <c r="M18" i="17"/>
  <c r="N12" i="8"/>
  <c r="S12" i="8" s="1"/>
  <c r="X12" i="8" s="1"/>
  <c r="AC12" i="8" s="1"/>
  <c r="AH12" i="8" s="1"/>
  <c r="AM12" i="8" s="1"/>
  <c r="AR12" i="8" s="1"/>
  <c r="K12" i="10"/>
  <c r="N24" i="5"/>
  <c r="M51" i="17"/>
  <c r="N51" i="17"/>
  <c r="I40" i="11"/>
  <c r="I38" i="6"/>
  <c r="C38" i="6" s="1"/>
  <c r="F38" i="6" s="1"/>
  <c r="N38" i="6" s="1"/>
  <c r="I37" i="4"/>
  <c r="C37" i="4" s="1"/>
  <c r="F37" i="4" s="1"/>
  <c r="N37" i="4" s="1"/>
  <c r="I50" i="24"/>
  <c r="I50" i="25"/>
  <c r="I54" i="24"/>
  <c r="I51" i="24"/>
  <c r="I41" i="24"/>
  <c r="C41" i="24" s="1"/>
  <c r="F41" i="24" s="1"/>
  <c r="I55" i="25"/>
  <c r="I43" i="23"/>
  <c r="C43" i="23" s="1"/>
  <c r="F43" i="23" s="1"/>
  <c r="I39" i="11"/>
  <c r="C39" i="11" s="1"/>
  <c r="F39" i="11" s="1"/>
  <c r="M39" i="11" s="1"/>
  <c r="I37" i="6"/>
  <c r="C37" i="6" s="1"/>
  <c r="F37" i="6" s="1"/>
  <c r="M37" i="6" s="1"/>
  <c r="I36" i="4"/>
  <c r="C36" i="4" s="1"/>
  <c r="F36" i="4" s="1"/>
  <c r="N36" i="4" s="1"/>
  <c r="I41" i="25"/>
  <c r="C41" i="25" s="1"/>
  <c r="F41" i="25" s="1"/>
  <c r="I43" i="25"/>
  <c r="C43" i="25" s="1"/>
  <c r="F43" i="25" s="1"/>
  <c r="I55" i="24"/>
  <c r="I44" i="23"/>
  <c r="I42" i="23"/>
  <c r="C42" i="23" s="1"/>
  <c r="F42" i="23" s="1"/>
  <c r="I42" i="24"/>
  <c r="C42" i="24" s="1"/>
  <c r="F42" i="24" s="1"/>
  <c r="I38" i="24"/>
  <c r="C38" i="24" s="1"/>
  <c r="F38" i="24" s="1"/>
  <c r="I38" i="11"/>
  <c r="C38" i="11" s="1"/>
  <c r="F38" i="11" s="1"/>
  <c r="M38" i="11" s="1"/>
  <c r="I43" i="5"/>
  <c r="I35" i="4"/>
  <c r="C35" i="4" s="1"/>
  <c r="F35" i="4" s="1"/>
  <c r="N35" i="4" s="1"/>
  <c r="I52" i="25"/>
  <c r="I39" i="25"/>
  <c r="C39" i="25" s="1"/>
  <c r="F39" i="25" s="1"/>
  <c r="I54" i="23"/>
  <c r="I55" i="23"/>
  <c r="I40" i="23"/>
  <c r="I39" i="24"/>
  <c r="C39" i="24" s="1"/>
  <c r="F39" i="24" s="1"/>
  <c r="I51" i="23"/>
  <c r="I40" i="17"/>
  <c r="I37" i="11"/>
  <c r="C37" i="11" s="1"/>
  <c r="F37" i="11" s="1"/>
  <c r="N37" i="11" s="1"/>
  <c r="I42" i="5"/>
  <c r="C42" i="5" s="1"/>
  <c r="F42" i="5" s="1"/>
  <c r="N42" i="5" s="1"/>
  <c r="I34" i="4"/>
  <c r="I49" i="25"/>
  <c r="I48" i="24"/>
  <c r="I52" i="24"/>
  <c r="I56" i="24"/>
  <c r="I40" i="25"/>
  <c r="I41" i="23"/>
  <c r="C41" i="23" s="1"/>
  <c r="F41" i="23" s="1"/>
  <c r="I46" i="23"/>
  <c r="I57" i="6"/>
  <c r="I39" i="17"/>
  <c r="C39" i="17" s="1"/>
  <c r="F39" i="17" s="1"/>
  <c r="N39" i="17" s="1"/>
  <c r="I36" i="11"/>
  <c r="C36" i="11" s="1"/>
  <c r="F36" i="11" s="1"/>
  <c r="N36" i="11" s="1"/>
  <c r="I41" i="5"/>
  <c r="C41" i="5" s="1"/>
  <c r="F41" i="5" s="1"/>
  <c r="I40" i="3"/>
  <c r="C40" i="3" s="1"/>
  <c r="F40" i="3" s="1"/>
  <c r="I54" i="25"/>
  <c r="I45" i="25"/>
  <c r="I42" i="25"/>
  <c r="C42" i="25" s="1"/>
  <c r="F42" i="25" s="1"/>
  <c r="I53" i="24"/>
  <c r="I48" i="23"/>
  <c r="I49" i="23"/>
  <c r="I53" i="23"/>
  <c r="I47" i="23"/>
  <c r="I44" i="6"/>
  <c r="C44" i="6" s="1"/>
  <c r="F44" i="6" s="1"/>
  <c r="M44" i="6" s="1"/>
  <c r="I53" i="5"/>
  <c r="I38" i="17"/>
  <c r="C38" i="17" s="1"/>
  <c r="F38" i="17" s="1"/>
  <c r="N38" i="17" s="1"/>
  <c r="I41" i="6"/>
  <c r="I40" i="5"/>
  <c r="C40" i="5" s="1"/>
  <c r="F40" i="5" s="1"/>
  <c r="N40" i="5" s="1"/>
  <c r="I39" i="3"/>
  <c r="C39" i="3" s="1"/>
  <c r="F39" i="3" s="1"/>
  <c r="I38" i="23"/>
  <c r="C38" i="23" s="1"/>
  <c r="F38" i="23" s="1"/>
  <c r="I53" i="25"/>
  <c r="I44" i="24"/>
  <c r="I44" i="25"/>
  <c r="I50" i="23"/>
  <c r="I48" i="25"/>
  <c r="I39" i="23"/>
  <c r="C39" i="23" s="1"/>
  <c r="F39" i="23" s="1"/>
  <c r="I37" i="17"/>
  <c r="C37" i="17" s="1"/>
  <c r="F37" i="17" s="1"/>
  <c r="N37" i="17" s="1"/>
  <c r="I40" i="6"/>
  <c r="C40" i="6" s="1"/>
  <c r="F40" i="6" s="1"/>
  <c r="N40" i="6" s="1"/>
  <c r="I39" i="5"/>
  <c r="C39" i="5" s="1"/>
  <c r="F39" i="5" s="1"/>
  <c r="I51" i="25"/>
  <c r="I47" i="24"/>
  <c r="I52" i="23"/>
  <c r="I56" i="23"/>
  <c r="I45" i="24"/>
  <c r="I43" i="24"/>
  <c r="C43" i="24" s="1"/>
  <c r="F43" i="24" s="1"/>
  <c r="I46" i="24"/>
  <c r="I37" i="3"/>
  <c r="C37" i="3" s="1"/>
  <c r="F37" i="3" s="1"/>
  <c r="I37" i="25"/>
  <c r="C37" i="25" s="1"/>
  <c r="F37" i="25" s="1"/>
  <c r="I46" i="11"/>
  <c r="I52" i="3"/>
  <c r="I54" i="6"/>
  <c r="I51" i="6"/>
  <c r="I48" i="5"/>
  <c r="I48" i="4"/>
  <c r="I47" i="5"/>
  <c r="I52" i="5"/>
  <c r="I43" i="17"/>
  <c r="C43" i="17" s="1"/>
  <c r="F43" i="17" s="1"/>
  <c r="M43" i="17" s="1"/>
  <c r="I56" i="6"/>
  <c r="I52" i="17"/>
  <c r="I38" i="25"/>
  <c r="C38" i="25" s="1"/>
  <c r="F38" i="25" s="1"/>
  <c r="I45" i="5"/>
  <c r="C45" i="5" s="1"/>
  <c r="F45" i="5" s="1"/>
  <c r="M45" i="5" s="1"/>
  <c r="I51" i="5"/>
  <c r="I56" i="11"/>
  <c r="I45" i="4"/>
  <c r="I48" i="11"/>
  <c r="I40" i="4"/>
  <c r="C40" i="4" s="1"/>
  <c r="F40" i="4" s="1"/>
  <c r="M40" i="4" s="1"/>
  <c r="I39" i="4"/>
  <c r="C39" i="4" s="1"/>
  <c r="F39" i="4" s="1"/>
  <c r="M39" i="4" s="1"/>
  <c r="I43" i="11"/>
  <c r="C43" i="11" s="1"/>
  <c r="F43" i="11" s="1"/>
  <c r="N43" i="11" s="1"/>
  <c r="I46" i="4"/>
  <c r="I41" i="17"/>
  <c r="C41" i="17" s="1"/>
  <c r="F41" i="17" s="1"/>
  <c r="M41" i="17" s="1"/>
  <c r="I42" i="3"/>
  <c r="C42" i="3" s="1"/>
  <c r="F42" i="3" s="1"/>
  <c r="N42" i="3" s="1"/>
  <c r="I50" i="17"/>
  <c r="I45" i="23"/>
  <c r="I53" i="3"/>
  <c r="I43" i="6"/>
  <c r="C43" i="6" s="1"/>
  <c r="F43" i="6" s="1"/>
  <c r="N43" i="6" s="1"/>
  <c r="I44" i="11"/>
  <c r="I49" i="3"/>
  <c r="I52" i="6"/>
  <c r="I49" i="6"/>
  <c r="I47" i="4"/>
  <c r="I46" i="6"/>
  <c r="I55" i="17"/>
  <c r="I48" i="17"/>
  <c r="I56" i="25"/>
  <c r="I54" i="5"/>
  <c r="I44" i="3"/>
  <c r="I41" i="3"/>
  <c r="C41" i="3" s="1"/>
  <c r="F41" i="3" s="1"/>
  <c r="N41" i="3" s="1"/>
  <c r="I46" i="5"/>
  <c r="C46" i="5" s="1"/>
  <c r="F46" i="5" s="1"/>
  <c r="M46" i="5" s="1"/>
  <c r="I58" i="5"/>
  <c r="I47" i="3"/>
  <c r="I55" i="5"/>
  <c r="I53" i="17"/>
  <c r="I46" i="17"/>
  <c r="I36" i="17"/>
  <c r="C36" i="17" s="1"/>
  <c r="F36" i="17" s="1"/>
  <c r="N36" i="17" s="1"/>
  <c r="I49" i="24"/>
  <c r="I45" i="6"/>
  <c r="I43" i="4"/>
  <c r="I47" i="11"/>
  <c r="I41" i="11"/>
  <c r="C41" i="11" s="1"/>
  <c r="F41" i="11" s="1"/>
  <c r="M41" i="11" s="1"/>
  <c r="I54" i="11"/>
  <c r="I50" i="3"/>
  <c r="I51" i="17"/>
  <c r="I49" i="5"/>
  <c r="I44" i="17"/>
  <c r="I37" i="23"/>
  <c r="C37" i="23" s="1"/>
  <c r="F37" i="23" s="1"/>
  <c r="I39" i="6"/>
  <c r="C39" i="6" s="1"/>
  <c r="F39" i="6" s="1"/>
  <c r="I46" i="25"/>
  <c r="I54" i="3"/>
  <c r="I48" i="6"/>
  <c r="I51" i="3"/>
  <c r="I48" i="3"/>
  <c r="I59" i="5"/>
  <c r="I42" i="11"/>
  <c r="C42" i="11" s="1"/>
  <c r="F42" i="11" s="1"/>
  <c r="M42" i="11" s="1"/>
  <c r="I50" i="6"/>
  <c r="I49" i="4"/>
  <c r="I49" i="17"/>
  <c r="I55" i="11"/>
  <c r="I42" i="6"/>
  <c r="C42" i="6" s="1"/>
  <c r="F42" i="6" s="1"/>
  <c r="M42" i="6" s="1"/>
  <c r="I42" i="17"/>
  <c r="C42" i="17" s="1"/>
  <c r="F42" i="17" s="1"/>
  <c r="M42" i="17" s="1"/>
  <c r="I38" i="4"/>
  <c r="I40" i="24"/>
  <c r="I44" i="4"/>
  <c r="I41" i="4"/>
  <c r="C41" i="4" s="1"/>
  <c r="F41" i="4" s="1"/>
  <c r="N41" i="4" s="1"/>
  <c r="I45" i="3"/>
  <c r="I43" i="3"/>
  <c r="C43" i="3" s="1"/>
  <c r="F43" i="3" s="1"/>
  <c r="M43" i="3" s="1"/>
  <c r="I50" i="5"/>
  <c r="I50" i="11"/>
  <c r="I55" i="6"/>
  <c r="I45" i="11"/>
  <c r="I56" i="5"/>
  <c r="I55" i="3"/>
  <c r="I47" i="17"/>
  <c r="I46" i="3"/>
  <c r="I56" i="17"/>
  <c r="M50" i="6"/>
  <c r="N50" i="6"/>
  <c r="M48" i="4"/>
  <c r="N48" i="4"/>
  <c r="M45" i="4"/>
  <c r="N45" i="4"/>
  <c r="M13" i="8"/>
  <c r="J13" i="10"/>
  <c r="E8" i="7"/>
  <c r="B24" i="8" s="1"/>
  <c r="E5" i="7"/>
  <c r="B21" i="8" s="1"/>
  <c r="E7" i="7"/>
  <c r="B23" i="8" s="1"/>
  <c r="C23" i="10"/>
  <c r="C28" i="10"/>
  <c r="C26" i="10"/>
  <c r="C24" i="10"/>
  <c r="C27" i="10"/>
  <c r="C20" i="10"/>
  <c r="E15" i="7"/>
  <c r="B31" i="8" s="1"/>
  <c r="C22" i="10"/>
  <c r="E6" i="7"/>
  <c r="B22" i="8" s="1"/>
  <c r="E9" i="7"/>
  <c r="B25" i="8" s="1"/>
  <c r="C21" i="10"/>
  <c r="E11" i="7"/>
  <c r="B27" i="8" s="1"/>
  <c r="E12" i="7"/>
  <c r="B28" i="8" s="1"/>
  <c r="E14" i="7"/>
  <c r="B30" i="8" s="1"/>
  <c r="C25" i="10"/>
  <c r="E13" i="7"/>
  <c r="B29" i="8" s="1"/>
  <c r="F7" i="8"/>
  <c r="K7" i="8" s="1"/>
  <c r="F11" i="8"/>
  <c r="K11" i="8" s="1"/>
  <c r="F9" i="8"/>
  <c r="K9" i="8" s="1"/>
  <c r="K41" i="8"/>
  <c r="F13" i="8"/>
  <c r="K13" i="8" s="1"/>
  <c r="F15" i="8"/>
  <c r="K15" i="8" s="1"/>
  <c r="F18" i="8"/>
  <c r="K18" i="8" s="1"/>
  <c r="F8" i="8"/>
  <c r="K8" i="8" s="1"/>
  <c r="F17" i="8"/>
  <c r="K17" i="8" s="1"/>
  <c r="K40" i="8"/>
  <c r="P40" i="8" s="1"/>
  <c r="U40" i="8" s="1"/>
  <c r="Z40" i="8" s="1"/>
  <c r="AE40" i="8" s="1"/>
  <c r="AJ40" i="8" s="1"/>
  <c r="AO40" i="8" s="1"/>
  <c r="AT40" i="8" s="1"/>
  <c r="F10" i="8"/>
  <c r="K10" i="8" s="1"/>
  <c r="F12" i="8"/>
  <c r="K12" i="8" s="1"/>
  <c r="F14" i="8"/>
  <c r="K14" i="8" s="1"/>
  <c r="M24" i="17"/>
  <c r="I47" i="25"/>
  <c r="N46" i="23"/>
  <c r="M46" i="23"/>
  <c r="N27" i="24"/>
  <c r="M27" i="24"/>
  <c r="M46" i="24"/>
  <c r="N46" i="24"/>
  <c r="N44" i="25"/>
  <c r="M44" i="25"/>
  <c r="N52" i="25"/>
  <c r="M52" i="25"/>
  <c r="I44" i="5"/>
  <c r="C44" i="5" s="1"/>
  <c r="F44" i="5" s="1"/>
  <c r="M44" i="5" s="1"/>
  <c r="I52" i="11"/>
  <c r="E10" i="7"/>
  <c r="B26" i="8" s="1"/>
  <c r="I53" i="11"/>
  <c r="I51" i="11"/>
  <c r="N50" i="17"/>
  <c r="M50" i="17"/>
  <c r="M27" i="5"/>
  <c r="N27" i="5"/>
  <c r="N29" i="23"/>
  <c r="M29" i="23"/>
  <c r="N49" i="6"/>
  <c r="M49" i="6"/>
  <c r="M50" i="23"/>
  <c r="N50" i="23"/>
  <c r="M28" i="25"/>
  <c r="N28" i="25"/>
  <c r="M48" i="5"/>
  <c r="N48" i="5"/>
  <c r="A11" i="8"/>
  <c r="I16" i="6"/>
  <c r="C16" i="6" s="1"/>
  <c r="F16" i="6" s="1"/>
  <c r="M16" i="6" s="1"/>
  <c r="I28" i="24"/>
  <c r="I23" i="25"/>
  <c r="C23" i="25" s="1"/>
  <c r="F23" i="25" s="1"/>
  <c r="I27" i="24"/>
  <c r="I21" i="25"/>
  <c r="I20" i="25"/>
  <c r="I29" i="6"/>
  <c r="I15" i="6"/>
  <c r="C15" i="6" s="1"/>
  <c r="F15" i="6" s="1"/>
  <c r="N15" i="6" s="1"/>
  <c r="I22" i="24"/>
  <c r="C22" i="24" s="1"/>
  <c r="F22" i="24" s="1"/>
  <c r="I19" i="25"/>
  <c r="C19" i="25" s="1"/>
  <c r="F19" i="25" s="1"/>
  <c r="I27" i="25"/>
  <c r="I30" i="23"/>
  <c r="I27" i="23"/>
  <c r="I24" i="24"/>
  <c r="C24" i="24" s="1"/>
  <c r="F24" i="24" s="1"/>
  <c r="I31" i="23"/>
  <c r="I16" i="5"/>
  <c r="C16" i="5" s="1"/>
  <c r="F16" i="5" s="1"/>
  <c r="N16" i="5" s="1"/>
  <c r="I18" i="24"/>
  <c r="C18" i="24" s="1"/>
  <c r="F18" i="24" s="1"/>
  <c r="I29" i="24"/>
  <c r="I24" i="23"/>
  <c r="C24" i="23" s="1"/>
  <c r="F24" i="23" s="1"/>
  <c r="I20" i="24"/>
  <c r="I23" i="23"/>
  <c r="C23" i="23" s="1"/>
  <c r="F23" i="23" s="1"/>
  <c r="I15" i="5"/>
  <c r="C15" i="5" s="1"/>
  <c r="F15" i="5" s="1"/>
  <c r="I24" i="25"/>
  <c r="C24" i="25" s="1"/>
  <c r="F24" i="25" s="1"/>
  <c r="I28" i="25"/>
  <c r="I20" i="23"/>
  <c r="I19" i="23"/>
  <c r="C19" i="23" s="1"/>
  <c r="F19" i="23" s="1"/>
  <c r="I15" i="17"/>
  <c r="C15" i="17" s="1"/>
  <c r="F15" i="17" s="1"/>
  <c r="M15" i="17" s="1"/>
  <c r="I15" i="4"/>
  <c r="C15" i="4" s="1"/>
  <c r="F15" i="4" s="1"/>
  <c r="M15" i="4" s="1"/>
  <c r="I29" i="23"/>
  <c r="I22" i="23"/>
  <c r="C22" i="23" s="1"/>
  <c r="F22" i="23" s="1"/>
  <c r="I22" i="25"/>
  <c r="C22" i="25" s="1"/>
  <c r="F22" i="25" s="1"/>
  <c r="I23" i="24"/>
  <c r="C23" i="24" s="1"/>
  <c r="F23" i="24" s="1"/>
  <c r="I14" i="17"/>
  <c r="C14" i="17" s="1"/>
  <c r="F14" i="17" s="1"/>
  <c r="M14" i="17" s="1"/>
  <c r="I14" i="4"/>
  <c r="C14" i="4" s="1"/>
  <c r="F14" i="4" s="1"/>
  <c r="M14" i="4" s="1"/>
  <c r="I26" i="24"/>
  <c r="I28" i="23"/>
  <c r="I26" i="25"/>
  <c r="I18" i="25"/>
  <c r="C18" i="25" s="1"/>
  <c r="F18" i="25" s="1"/>
  <c r="I30" i="25"/>
  <c r="I31" i="24"/>
  <c r="I15" i="11"/>
  <c r="C15" i="11" s="1"/>
  <c r="F15" i="11" s="1"/>
  <c r="F32" i="11" s="1"/>
  <c r="I16" i="2" s="1"/>
  <c r="I31" i="25"/>
  <c r="I25" i="23"/>
  <c r="C25" i="23" s="1"/>
  <c r="F25" i="23" s="1"/>
  <c r="I25" i="24"/>
  <c r="C25" i="24" s="1"/>
  <c r="F25" i="24" s="1"/>
  <c r="I26" i="23"/>
  <c r="I18" i="23"/>
  <c r="C18" i="23" s="1"/>
  <c r="F18" i="23" s="1"/>
  <c r="I25" i="3"/>
  <c r="C25" i="3" s="1"/>
  <c r="F25" i="3" s="1"/>
  <c r="M25" i="3" s="1"/>
  <c r="M53" i="23"/>
  <c r="N47" i="23"/>
  <c r="M47" i="23"/>
  <c r="N45" i="25"/>
  <c r="M45" i="25"/>
  <c r="J8" i="10"/>
  <c r="M8" i="8"/>
  <c r="N27" i="23"/>
  <c r="M27" i="23"/>
  <c r="M50" i="24"/>
  <c r="N50" i="24"/>
  <c r="N52" i="24"/>
  <c r="M52" i="24"/>
  <c r="N54" i="24"/>
  <c r="M54" i="24"/>
  <c r="M26" i="25"/>
  <c r="N26" i="25"/>
  <c r="N47" i="6"/>
  <c r="M47" i="6"/>
  <c r="N51" i="23"/>
  <c r="M51" i="23"/>
  <c r="N26" i="24"/>
  <c r="M26" i="24"/>
  <c r="N45" i="24"/>
  <c r="M45" i="24"/>
  <c r="N29" i="25"/>
  <c r="M29" i="25"/>
  <c r="N51" i="25"/>
  <c r="M51" i="25"/>
  <c r="K36" i="8"/>
  <c r="P36" i="8" s="1"/>
  <c r="U36" i="8" s="1"/>
  <c r="Z36" i="8" s="1"/>
  <c r="AE36" i="8" s="1"/>
  <c r="AJ36" i="8" s="1"/>
  <c r="AO36" i="8" s="1"/>
  <c r="AT36" i="8" s="1"/>
  <c r="AY36" i="8" s="1"/>
  <c r="J36" i="8"/>
  <c r="O36" i="8" s="1"/>
  <c r="T36" i="8" s="1"/>
  <c r="Y36" i="8" s="1"/>
  <c r="AD36" i="8" s="1"/>
  <c r="AI36" i="8" s="1"/>
  <c r="AN36" i="8" s="1"/>
  <c r="AS36" i="8" s="1"/>
  <c r="AX36" i="8" s="1"/>
  <c r="M36" i="8"/>
  <c r="R36" i="8" s="1"/>
  <c r="W36" i="8" s="1"/>
  <c r="AB36" i="8" s="1"/>
  <c r="AG36" i="8" s="1"/>
  <c r="AL36" i="8" s="1"/>
  <c r="AQ36" i="8" s="1"/>
  <c r="AV36" i="8" s="1"/>
  <c r="I36" i="8"/>
  <c r="N36" i="8" s="1"/>
  <c r="S36" i="8" s="1"/>
  <c r="X36" i="8" s="1"/>
  <c r="AC36" i="8" s="1"/>
  <c r="AH36" i="8" s="1"/>
  <c r="AM36" i="8" s="1"/>
  <c r="AR36" i="8" s="1"/>
  <c r="AW36" i="8" s="1"/>
  <c r="M9" i="8"/>
  <c r="J9" i="10"/>
  <c r="N48" i="23"/>
  <c r="M48" i="23"/>
  <c r="AY5" i="8"/>
  <c r="AT5" i="8"/>
  <c r="N28" i="5"/>
  <c r="M28" i="5"/>
  <c r="I36" i="25"/>
  <c r="C36" i="25" s="1"/>
  <c r="F36" i="25" s="1"/>
  <c r="M49" i="25"/>
  <c r="N49" i="25"/>
  <c r="N29" i="24"/>
  <c r="M29" i="24"/>
  <c r="N27" i="25"/>
  <c r="M27" i="25"/>
  <c r="N46" i="25"/>
  <c r="M46" i="25"/>
  <c r="I38" i="3"/>
  <c r="C38" i="3" s="1"/>
  <c r="F38" i="3" s="1"/>
  <c r="J32" i="8"/>
  <c r="O32" i="8" s="1"/>
  <c r="T32" i="8" s="1"/>
  <c r="Y32" i="8" s="1"/>
  <c r="AD32" i="8" s="1"/>
  <c r="AI32" i="8" s="1"/>
  <c r="AN32" i="8" s="1"/>
  <c r="AS32" i="8" s="1"/>
  <c r="AX32" i="8" s="1"/>
  <c r="I35" i="8"/>
  <c r="N35" i="8" s="1"/>
  <c r="S35" i="8" s="1"/>
  <c r="X35" i="8" s="1"/>
  <c r="AC35" i="8" s="1"/>
  <c r="AH35" i="8" s="1"/>
  <c r="AM35" i="8" s="1"/>
  <c r="AR35" i="8" s="1"/>
  <c r="AW35" i="8" s="1"/>
  <c r="K37" i="8"/>
  <c r="P37" i="8" s="1"/>
  <c r="U37" i="8" s="1"/>
  <c r="Z37" i="8" s="1"/>
  <c r="AE37" i="8" s="1"/>
  <c r="AJ37" i="8" s="1"/>
  <c r="AO37" i="8" s="1"/>
  <c r="AT37" i="8" s="1"/>
  <c r="AY37" i="8" s="1"/>
  <c r="I36" i="24"/>
  <c r="C36" i="24" s="1"/>
  <c r="F36" i="24" s="1"/>
  <c r="J35" i="8"/>
  <c r="O35" i="8" s="1"/>
  <c r="T35" i="8" s="1"/>
  <c r="Y35" i="8" s="1"/>
  <c r="AD35" i="8" s="1"/>
  <c r="AI35" i="8" s="1"/>
  <c r="AN35" i="8" s="1"/>
  <c r="AS35" i="8" s="1"/>
  <c r="AX35" i="8" s="1"/>
  <c r="I38" i="8"/>
  <c r="N38" i="8" s="1"/>
  <c r="S38" i="8" s="1"/>
  <c r="X38" i="8" s="1"/>
  <c r="AC38" i="8" s="1"/>
  <c r="AH38" i="8" s="1"/>
  <c r="AM38" i="8" s="1"/>
  <c r="AR38" i="8" s="1"/>
  <c r="I33" i="8"/>
  <c r="N33" i="8" s="1"/>
  <c r="S33" i="8" s="1"/>
  <c r="X33" i="8" s="1"/>
  <c r="AC33" i="8" s="1"/>
  <c r="AH33" i="8" s="1"/>
  <c r="AM33" i="8" s="1"/>
  <c r="AR33" i="8" s="1"/>
  <c r="AW33" i="8" s="1"/>
  <c r="J38" i="8"/>
  <c r="O38" i="8" s="1"/>
  <c r="T38" i="8" s="1"/>
  <c r="Y38" i="8" s="1"/>
  <c r="AD38" i="8" s="1"/>
  <c r="AI38" i="8" s="1"/>
  <c r="AN38" i="8" s="1"/>
  <c r="AS38" i="8" s="1"/>
  <c r="I37" i="24"/>
  <c r="C37" i="24" s="1"/>
  <c r="F37" i="24" s="1"/>
  <c r="J33" i="8"/>
  <c r="O33" i="8" s="1"/>
  <c r="T33" i="8" s="1"/>
  <c r="Y33" i="8" s="1"/>
  <c r="AD33" i="8" s="1"/>
  <c r="AI33" i="8" s="1"/>
  <c r="AN33" i="8" s="1"/>
  <c r="AS33" i="8" s="1"/>
  <c r="AX33" i="8" s="1"/>
  <c r="I36" i="3"/>
  <c r="C36" i="3" s="1"/>
  <c r="F36" i="3" s="1"/>
  <c r="M36" i="3" s="1"/>
  <c r="I39" i="8"/>
  <c r="N39" i="8" s="1"/>
  <c r="S39" i="8" s="1"/>
  <c r="X39" i="8" s="1"/>
  <c r="AC39" i="8" s="1"/>
  <c r="AH39" i="8" s="1"/>
  <c r="AM39" i="8" s="1"/>
  <c r="AR39" i="8" s="1"/>
  <c r="I36" i="23"/>
  <c r="C36" i="23" s="1"/>
  <c r="F36" i="23" s="1"/>
  <c r="I34" i="8"/>
  <c r="N34" i="8" s="1"/>
  <c r="S34" i="8" s="1"/>
  <c r="X34" i="8" s="1"/>
  <c r="AC34" i="8" s="1"/>
  <c r="AH34" i="8" s="1"/>
  <c r="AM34" i="8" s="1"/>
  <c r="AR34" i="8" s="1"/>
  <c r="AW34" i="8" s="1"/>
  <c r="J39" i="8"/>
  <c r="O39" i="8" s="1"/>
  <c r="T39" i="8" s="1"/>
  <c r="Y39" i="8" s="1"/>
  <c r="AD39" i="8" s="1"/>
  <c r="AI39" i="8" s="1"/>
  <c r="AN39" i="8" s="1"/>
  <c r="AS39" i="8" s="1"/>
  <c r="K71" i="2"/>
  <c r="L138" i="2"/>
  <c r="L136" i="2"/>
  <c r="M71" i="2"/>
  <c r="M92" i="2"/>
  <c r="G74" i="14"/>
  <c r="L115" i="2"/>
  <c r="K117" i="2"/>
  <c r="L71" i="2"/>
  <c r="L70" i="2"/>
  <c r="M117" i="2"/>
  <c r="M134" i="2"/>
  <c r="L118" i="2"/>
  <c r="L137" i="2"/>
  <c r="C75" i="14"/>
  <c r="L135" i="2"/>
  <c r="K96" i="2"/>
  <c r="K138" i="2"/>
  <c r="G76" i="14"/>
  <c r="G75" i="14"/>
  <c r="H77" i="14"/>
  <c r="K72" i="2"/>
  <c r="H73" i="14"/>
  <c r="C73" i="14"/>
  <c r="L95" i="2"/>
  <c r="H138" i="2"/>
  <c r="H72" i="2"/>
  <c r="H13" i="18" s="1"/>
  <c r="H118" i="2"/>
  <c r="H13" i="20" s="1"/>
  <c r="H96" i="2"/>
  <c r="H12" i="19" s="1"/>
  <c r="H19" i="2"/>
  <c r="H52" i="2" s="1"/>
  <c r="H53" i="2"/>
  <c r="F62" i="14"/>
  <c r="F74" i="14" s="1"/>
  <c r="F73" i="14"/>
  <c r="F21" i="14"/>
  <c r="F27" i="14" s="1"/>
  <c r="F10" i="14"/>
  <c r="F51" i="14" s="1"/>
  <c r="L4" i="14"/>
  <c r="L45" i="14" s="1"/>
  <c r="G96" i="2"/>
  <c r="G12" i="19" s="1"/>
  <c r="G118" i="2"/>
  <c r="G72" i="2"/>
  <c r="D55" i="2"/>
  <c r="G138" i="2"/>
  <c r="G19" i="2"/>
  <c r="G52" i="2" s="1"/>
  <c r="G53" i="2"/>
  <c r="E39" i="14"/>
  <c r="E62" i="14"/>
  <c r="E74" i="14" s="1"/>
  <c r="E27" i="14"/>
  <c r="F12" i="19"/>
  <c r="D68" i="14"/>
  <c r="F53" i="2"/>
  <c r="F19" i="2"/>
  <c r="F52" i="2" s="1"/>
  <c r="D62" i="14"/>
  <c r="D74" i="14"/>
  <c r="L20" i="14"/>
  <c r="D27" i="14"/>
  <c r="D12" i="14"/>
  <c r="D73" i="14"/>
  <c r="D32" i="14"/>
  <c r="D39" i="14" s="1"/>
  <c r="L3" i="14"/>
  <c r="D10" i="14"/>
  <c r="D51" i="14" s="1"/>
  <c r="C74" i="14"/>
  <c r="D20" i="2"/>
  <c r="E19" i="2"/>
  <c r="E52" i="2" s="1"/>
  <c r="E53" i="2"/>
  <c r="M40" i="5"/>
  <c r="C34" i="4"/>
  <c r="F34" i="4" s="1"/>
  <c r="G73" i="14" l="1"/>
  <c r="Z53" i="14"/>
  <c r="Z51" i="14"/>
  <c r="C68" i="14"/>
  <c r="C80" i="14" s="1"/>
  <c r="F68" i="14"/>
  <c r="A1" i="6"/>
  <c r="H7" i="6"/>
  <c r="H8" i="6"/>
  <c r="C7" i="11"/>
  <c r="E138" i="2"/>
  <c r="D138" i="2" s="1"/>
  <c r="E72" i="2"/>
  <c r="E13" i="18" s="1"/>
  <c r="E96" i="2"/>
  <c r="E12" i="19" s="1"/>
  <c r="E92" i="2"/>
  <c r="E68" i="2"/>
  <c r="E114" i="2"/>
  <c r="E134" i="2"/>
  <c r="D134" i="2" s="1"/>
  <c r="D51" i="2"/>
  <c r="Z25" i="14"/>
  <c r="Z37" i="14" s="1"/>
  <c r="Z39" i="14" s="1"/>
  <c r="Q27" i="14"/>
  <c r="Q37" i="14"/>
  <c r="Q39" i="14" s="1"/>
  <c r="Z27" i="14"/>
  <c r="D19" i="2"/>
  <c r="E117" i="2"/>
  <c r="E95" i="2"/>
  <c r="E137" i="2"/>
  <c r="D137" i="2" s="1"/>
  <c r="E71" i="2"/>
  <c r="D54" i="2"/>
  <c r="M16" i="3"/>
  <c r="M14" i="3"/>
  <c r="N14" i="3"/>
  <c r="C43" i="5"/>
  <c r="F43" i="5" s="1"/>
  <c r="N43" i="5" s="1"/>
  <c r="C41" i="6"/>
  <c r="F41" i="6" s="1"/>
  <c r="M41" i="6" s="1"/>
  <c r="C40" i="11"/>
  <c r="F40" i="11" s="1"/>
  <c r="M40" i="11" s="1"/>
  <c r="C38" i="4"/>
  <c r="F38" i="4" s="1"/>
  <c r="M38" i="4" s="1"/>
  <c r="C40" i="17"/>
  <c r="F40" i="17" s="1"/>
  <c r="N40" i="17" s="1"/>
  <c r="M43" i="5"/>
  <c r="N41" i="17"/>
  <c r="M37" i="17"/>
  <c r="N43" i="17"/>
  <c r="M36" i="17"/>
  <c r="N42" i="17"/>
  <c r="M38" i="17"/>
  <c r="M39" i="17"/>
  <c r="N42" i="11"/>
  <c r="N38" i="11"/>
  <c r="M37" i="11"/>
  <c r="N39" i="11"/>
  <c r="F57" i="11"/>
  <c r="I17" i="2" s="1"/>
  <c r="I50" i="2" s="1"/>
  <c r="I113" i="2" s="1"/>
  <c r="I8" i="20" s="1"/>
  <c r="N41" i="11"/>
  <c r="M43" i="11"/>
  <c r="M36" i="11"/>
  <c r="M39" i="6"/>
  <c r="N39" i="6"/>
  <c r="N44" i="6"/>
  <c r="M40" i="6"/>
  <c r="N42" i="6"/>
  <c r="N37" i="6"/>
  <c r="M38" i="6"/>
  <c r="M43" i="6"/>
  <c r="F60" i="5"/>
  <c r="G17" i="2" s="1"/>
  <c r="G50" i="2" s="1"/>
  <c r="G133" i="2" s="1"/>
  <c r="M39" i="5"/>
  <c r="N39" i="5"/>
  <c r="M41" i="5"/>
  <c r="N41" i="5"/>
  <c r="M42" i="5"/>
  <c r="N44" i="5"/>
  <c r="N46" i="5"/>
  <c r="N45" i="5"/>
  <c r="M35" i="4"/>
  <c r="M37" i="4"/>
  <c r="M36" i="4"/>
  <c r="N39" i="4"/>
  <c r="M41" i="4"/>
  <c r="N38" i="4"/>
  <c r="N40" i="4"/>
  <c r="N21" i="17"/>
  <c r="M21" i="17"/>
  <c r="F32" i="17"/>
  <c r="J16" i="2" s="1"/>
  <c r="J49" i="2" s="1"/>
  <c r="J112" i="2" s="1"/>
  <c r="J7" i="20" s="1"/>
  <c r="N15" i="17"/>
  <c r="N14" i="17"/>
  <c r="N32" i="17" s="1"/>
  <c r="Q32" i="17" s="1"/>
  <c r="R32" i="17" s="1"/>
  <c r="N15" i="11"/>
  <c r="M15" i="11"/>
  <c r="M32" i="11" s="1"/>
  <c r="N16" i="6"/>
  <c r="N33" i="6" s="1"/>
  <c r="Q33" i="6" s="1"/>
  <c r="R33" i="6" s="1"/>
  <c r="M15" i="6"/>
  <c r="M33" i="6" s="1"/>
  <c r="F33" i="6"/>
  <c r="H16" i="2" s="1"/>
  <c r="M16" i="5"/>
  <c r="M19" i="4"/>
  <c r="N19" i="4"/>
  <c r="N14" i="4"/>
  <c r="F30" i="4"/>
  <c r="F16" i="2" s="1"/>
  <c r="N15" i="4"/>
  <c r="N43" i="3"/>
  <c r="M42" i="3"/>
  <c r="M41" i="3"/>
  <c r="N40" i="3"/>
  <c r="M40" i="3"/>
  <c r="M39" i="3"/>
  <c r="N39" i="3"/>
  <c r="N36" i="3"/>
  <c r="N25" i="3"/>
  <c r="N15" i="3"/>
  <c r="M15" i="3"/>
  <c r="F32" i="3"/>
  <c r="E16" i="2" s="1"/>
  <c r="E49" i="2" s="1"/>
  <c r="E132" i="2" s="1"/>
  <c r="M19" i="24"/>
  <c r="R8" i="8"/>
  <c r="W8" i="8" s="1"/>
  <c r="AB8" i="8" s="1"/>
  <c r="AG8" i="8" s="1"/>
  <c r="AL8" i="8" s="1"/>
  <c r="Q8" i="8"/>
  <c r="R9" i="8"/>
  <c r="W9" i="8" s="1"/>
  <c r="AB9" i="8" s="1"/>
  <c r="AG9" i="8" s="1"/>
  <c r="AL9" i="8" s="1"/>
  <c r="Q9" i="8"/>
  <c r="C20" i="23"/>
  <c r="F20" i="23" s="1"/>
  <c r="N20" i="23" s="1"/>
  <c r="R10" i="8"/>
  <c r="W10" i="8" s="1"/>
  <c r="AB10" i="8" s="1"/>
  <c r="AG10" i="8" s="1"/>
  <c r="AL10" i="8" s="1"/>
  <c r="AQ10" i="8" s="1"/>
  <c r="Q10" i="8"/>
  <c r="R14" i="8"/>
  <c r="W14" i="8" s="1"/>
  <c r="AB14" i="8" s="1"/>
  <c r="AG14" i="8" s="1"/>
  <c r="AL14" i="8" s="1"/>
  <c r="Q14" i="8"/>
  <c r="R13" i="8"/>
  <c r="W13" i="8" s="1"/>
  <c r="AB13" i="8" s="1"/>
  <c r="AG13" i="8" s="1"/>
  <c r="AL13" i="8" s="1"/>
  <c r="AQ13" i="8" s="1"/>
  <c r="Q13" i="8"/>
  <c r="J5" i="20"/>
  <c r="K110" i="2"/>
  <c r="L110" i="2" s="1"/>
  <c r="M110" i="2" s="1"/>
  <c r="G4" i="19"/>
  <c r="I88" i="2"/>
  <c r="M30" i="4"/>
  <c r="C17" i="23"/>
  <c r="F17" i="23" s="1"/>
  <c r="M14" i="25"/>
  <c r="N14" i="25"/>
  <c r="C14" i="24"/>
  <c r="F14" i="24" s="1"/>
  <c r="L13" i="10"/>
  <c r="O13" i="8"/>
  <c r="T13" i="8" s="1"/>
  <c r="Y13" i="8" s="1"/>
  <c r="AD13" i="8" s="1"/>
  <c r="AI13" i="8" s="1"/>
  <c r="AN13" i="8" s="1"/>
  <c r="AS13" i="8" s="1"/>
  <c r="M14" i="23"/>
  <c r="N14" i="23"/>
  <c r="N32" i="11"/>
  <c r="Q32" i="11" s="1"/>
  <c r="K13" i="10"/>
  <c r="N13" i="8"/>
  <c r="S13" i="8" s="1"/>
  <c r="X13" i="8" s="1"/>
  <c r="AC13" i="8" s="1"/>
  <c r="AH13" i="8" s="1"/>
  <c r="AM13" i="8" s="1"/>
  <c r="AR13" i="8" s="1"/>
  <c r="L9" i="10"/>
  <c r="O9" i="8"/>
  <c r="T9" i="8" s="1"/>
  <c r="Y9" i="8" s="1"/>
  <c r="AD9" i="8" s="1"/>
  <c r="AI9" i="8" s="1"/>
  <c r="AN9" i="8" s="1"/>
  <c r="AS9" i="8" s="1"/>
  <c r="M39" i="23"/>
  <c r="N39" i="23"/>
  <c r="M25" i="23"/>
  <c r="N25" i="23"/>
  <c r="N24" i="23"/>
  <c r="M24" i="23"/>
  <c r="N23" i="25"/>
  <c r="M23" i="25"/>
  <c r="P17" i="8"/>
  <c r="U17" i="8" s="1"/>
  <c r="Z17" i="8" s="1"/>
  <c r="AE17" i="8" s="1"/>
  <c r="AJ17" i="8" s="1"/>
  <c r="AO17" i="8" s="1"/>
  <c r="AT17" i="8" s="1"/>
  <c r="M17" i="10"/>
  <c r="M7" i="10"/>
  <c r="P7" i="8"/>
  <c r="U7" i="8" s="1"/>
  <c r="Z7" i="8" s="1"/>
  <c r="AE7" i="8" s="1"/>
  <c r="AJ7" i="8" s="1"/>
  <c r="AO7" i="8" s="1"/>
  <c r="AT7" i="8" s="1"/>
  <c r="C22" i="8"/>
  <c r="H22" i="8"/>
  <c r="M42" i="23"/>
  <c r="N42" i="23"/>
  <c r="N43" i="23"/>
  <c r="M43" i="23"/>
  <c r="I133" i="2"/>
  <c r="I91" i="2"/>
  <c r="I7" i="19" s="1"/>
  <c r="M25" i="24"/>
  <c r="N25" i="24"/>
  <c r="C25" i="8"/>
  <c r="H25" i="8"/>
  <c r="M19" i="23"/>
  <c r="N19" i="23"/>
  <c r="N19" i="25"/>
  <c r="M19" i="25"/>
  <c r="M8" i="10"/>
  <c r="P8" i="8"/>
  <c r="U8" i="8" s="1"/>
  <c r="Z8" i="8" s="1"/>
  <c r="AE8" i="8" s="1"/>
  <c r="AJ8" i="8" s="1"/>
  <c r="AO8" i="8" s="1"/>
  <c r="AT8" i="8" s="1"/>
  <c r="C29" i="8"/>
  <c r="H29" i="8"/>
  <c r="H23" i="8"/>
  <c r="C23" i="8"/>
  <c r="M42" i="25"/>
  <c r="N42" i="25"/>
  <c r="N39" i="25"/>
  <c r="M39" i="25"/>
  <c r="M42" i="24"/>
  <c r="N42" i="24"/>
  <c r="M36" i="25"/>
  <c r="N36" i="25"/>
  <c r="AQ9" i="8"/>
  <c r="C16" i="23"/>
  <c r="F16" i="23" s="1"/>
  <c r="N18" i="24"/>
  <c r="M18" i="24"/>
  <c r="N22" i="24"/>
  <c r="M22" i="24"/>
  <c r="P18" i="8"/>
  <c r="U18" i="8" s="1"/>
  <c r="Z18" i="8" s="1"/>
  <c r="AE18" i="8" s="1"/>
  <c r="AJ18" i="8" s="1"/>
  <c r="AO18" i="8" s="1"/>
  <c r="AT18" i="8" s="1"/>
  <c r="M18" i="10"/>
  <c r="H31" i="8"/>
  <c r="C31" i="8"/>
  <c r="H21" i="8"/>
  <c r="C21" i="8"/>
  <c r="C40" i="24"/>
  <c r="F40" i="24" s="1"/>
  <c r="F57" i="24" s="1"/>
  <c r="L17" i="2" s="1"/>
  <c r="L50" i="2" s="1"/>
  <c r="N37" i="23"/>
  <c r="M37" i="23"/>
  <c r="N41" i="23"/>
  <c r="M41" i="23"/>
  <c r="N41" i="24"/>
  <c r="M41" i="24"/>
  <c r="M32" i="17"/>
  <c r="M36" i="23"/>
  <c r="N36" i="23"/>
  <c r="N23" i="24"/>
  <c r="M23" i="24"/>
  <c r="M15" i="10"/>
  <c r="P15" i="8"/>
  <c r="U15" i="8" s="1"/>
  <c r="Z15" i="8" s="1"/>
  <c r="AE15" i="8" s="1"/>
  <c r="AJ15" i="8" s="1"/>
  <c r="AO15" i="8" s="1"/>
  <c r="AT15" i="8" s="1"/>
  <c r="H30" i="8"/>
  <c r="C30" i="8"/>
  <c r="H24" i="8"/>
  <c r="C24" i="8"/>
  <c r="N37" i="25"/>
  <c r="M37" i="25"/>
  <c r="C40" i="25"/>
  <c r="F40" i="25" s="1"/>
  <c r="M43" i="25"/>
  <c r="N43" i="25"/>
  <c r="F59" i="11"/>
  <c r="F121" i="11" s="1"/>
  <c r="N22" i="25"/>
  <c r="M22" i="25"/>
  <c r="N24" i="25"/>
  <c r="M24" i="25"/>
  <c r="H26" i="8"/>
  <c r="C26" i="8"/>
  <c r="M14" i="10"/>
  <c r="P14" i="8"/>
  <c r="U14" i="8" s="1"/>
  <c r="Z14" i="8" s="1"/>
  <c r="AE14" i="8" s="1"/>
  <c r="AJ14" i="8" s="1"/>
  <c r="AO14" i="8" s="1"/>
  <c r="AT14" i="8" s="1"/>
  <c r="M13" i="10"/>
  <c r="P13" i="8"/>
  <c r="U13" i="8" s="1"/>
  <c r="Z13" i="8" s="1"/>
  <c r="AE13" i="8" s="1"/>
  <c r="AJ13" i="8" s="1"/>
  <c r="AO13" i="8" s="1"/>
  <c r="AT13" i="8" s="1"/>
  <c r="H28" i="8"/>
  <c r="C28" i="8"/>
  <c r="N41" i="25"/>
  <c r="M41" i="25"/>
  <c r="I49" i="2"/>
  <c r="N37" i="24"/>
  <c r="M37" i="24"/>
  <c r="N38" i="25"/>
  <c r="M38" i="25"/>
  <c r="N36" i="24"/>
  <c r="M36" i="24"/>
  <c r="AQ8" i="8"/>
  <c r="C15" i="23"/>
  <c r="F15" i="23" s="1"/>
  <c r="M18" i="23"/>
  <c r="N18" i="23"/>
  <c r="M18" i="25"/>
  <c r="N18" i="25"/>
  <c r="N22" i="23"/>
  <c r="M22" i="23"/>
  <c r="N24" i="24"/>
  <c r="M24" i="24"/>
  <c r="C20" i="25"/>
  <c r="F20" i="25" s="1"/>
  <c r="M12" i="10"/>
  <c r="P12" i="8"/>
  <c r="U12" i="8" s="1"/>
  <c r="Z12" i="8" s="1"/>
  <c r="AE12" i="8" s="1"/>
  <c r="AJ12" i="8" s="1"/>
  <c r="AO12" i="8" s="1"/>
  <c r="AT12" i="8" s="1"/>
  <c r="C27" i="8"/>
  <c r="H27" i="8"/>
  <c r="M38" i="23"/>
  <c r="N38" i="23"/>
  <c r="M39" i="24"/>
  <c r="N39" i="24"/>
  <c r="J132" i="2"/>
  <c r="M11" i="10"/>
  <c r="P11" i="8"/>
  <c r="U11" i="8" s="1"/>
  <c r="Z11" i="8" s="1"/>
  <c r="AE11" i="8" s="1"/>
  <c r="AJ11" i="8" s="1"/>
  <c r="AO11" i="8" s="1"/>
  <c r="AT11" i="8" s="1"/>
  <c r="M23" i="23"/>
  <c r="N23" i="23"/>
  <c r="M10" i="10"/>
  <c r="P10" i="8"/>
  <c r="U10" i="8" s="1"/>
  <c r="Z10" i="8" s="1"/>
  <c r="AE10" i="8" s="1"/>
  <c r="AJ10" i="8" s="1"/>
  <c r="AO10" i="8" s="1"/>
  <c r="AT10" i="8" s="1"/>
  <c r="P9" i="8"/>
  <c r="U9" i="8" s="1"/>
  <c r="Z9" i="8" s="1"/>
  <c r="AE9" i="8" s="1"/>
  <c r="AJ9" i="8" s="1"/>
  <c r="AO9" i="8" s="1"/>
  <c r="AT9" i="8" s="1"/>
  <c r="M9" i="10"/>
  <c r="M43" i="24"/>
  <c r="N43" i="24"/>
  <c r="C40" i="23"/>
  <c r="F40" i="23" s="1"/>
  <c r="F57" i="23" s="1"/>
  <c r="K17" i="2" s="1"/>
  <c r="K50" i="2" s="1"/>
  <c r="M38" i="24"/>
  <c r="N38" i="24"/>
  <c r="F33" i="14"/>
  <c r="F39" i="14" s="1"/>
  <c r="L27" i="14"/>
  <c r="L21" i="14"/>
  <c r="L33" i="14" s="1"/>
  <c r="H116" i="2"/>
  <c r="H11" i="20" s="1"/>
  <c r="H136" i="2"/>
  <c r="H70" i="2"/>
  <c r="H11" i="18" s="1"/>
  <c r="H94" i="2"/>
  <c r="H10" i="19" s="1"/>
  <c r="F80" i="14"/>
  <c r="H115" i="2"/>
  <c r="H10" i="20" s="1"/>
  <c r="H69" i="2"/>
  <c r="H10" i="18" s="1"/>
  <c r="H135" i="2"/>
  <c r="H93" i="2"/>
  <c r="H9" i="19" s="1"/>
  <c r="D72" i="2"/>
  <c r="D13" i="18" s="1"/>
  <c r="G13" i="18"/>
  <c r="D118" i="2"/>
  <c r="D13" i="20" s="1"/>
  <c r="G13" i="20"/>
  <c r="E68" i="14"/>
  <c r="E80" i="14" s="1"/>
  <c r="G94" i="2"/>
  <c r="G10" i="19" s="1"/>
  <c r="G116" i="2"/>
  <c r="G11" i="20" s="1"/>
  <c r="G70" i="2"/>
  <c r="G11" i="18" s="1"/>
  <c r="G136" i="2"/>
  <c r="G135" i="2"/>
  <c r="G69" i="2"/>
  <c r="G10" i="18" s="1"/>
  <c r="G115" i="2"/>
  <c r="G10" i="20" s="1"/>
  <c r="G93" i="2"/>
  <c r="G9" i="19" s="1"/>
  <c r="D80" i="14"/>
  <c r="L44" i="14"/>
  <c r="L10" i="14"/>
  <c r="L51" i="14" s="1"/>
  <c r="L12" i="14"/>
  <c r="L32" i="14"/>
  <c r="L39" i="14" s="1"/>
  <c r="F115" i="2"/>
  <c r="F10" i="20" s="1"/>
  <c r="F69" i="2"/>
  <c r="F10" i="18" s="1"/>
  <c r="F93" i="2"/>
  <c r="F9" i="19" s="1"/>
  <c r="F135" i="2"/>
  <c r="F136" i="2"/>
  <c r="F116" i="2"/>
  <c r="F11" i="20" s="1"/>
  <c r="F70" i="2"/>
  <c r="F11" i="18" s="1"/>
  <c r="F94" i="2"/>
  <c r="F10" i="19" s="1"/>
  <c r="E70" i="2"/>
  <c r="E94" i="2"/>
  <c r="D53" i="2"/>
  <c r="D52" i="2" s="1"/>
  <c r="E116" i="2"/>
  <c r="E136" i="2"/>
  <c r="E135" i="2"/>
  <c r="E93" i="2"/>
  <c r="E69" i="2"/>
  <c r="E115" i="2"/>
  <c r="M60" i="5"/>
  <c r="G67" i="2"/>
  <c r="G8" i="18" s="1"/>
  <c r="G113" i="2"/>
  <c r="G8" i="20" s="1"/>
  <c r="G91" i="2"/>
  <c r="G7" i="19" s="1"/>
  <c r="F35" i="5"/>
  <c r="N15" i="5"/>
  <c r="N35" i="5" s="1"/>
  <c r="M15" i="5"/>
  <c r="M35" i="5" s="1"/>
  <c r="M34" i="4"/>
  <c r="N34" i="4"/>
  <c r="F51" i="4"/>
  <c r="F17" i="2" s="1"/>
  <c r="F50" i="2" s="1"/>
  <c r="N38" i="3"/>
  <c r="M38" i="3"/>
  <c r="F58" i="3"/>
  <c r="M37" i="3"/>
  <c r="N37" i="3"/>
  <c r="I67" i="2" l="1"/>
  <c r="I8" i="18" s="1"/>
  <c r="H7" i="11"/>
  <c r="H8" i="11"/>
  <c r="C7" i="17"/>
  <c r="A1" i="11"/>
  <c r="D96" i="2"/>
  <c r="E9" i="20"/>
  <c r="D114" i="2"/>
  <c r="D9" i="20" s="1"/>
  <c r="D68" i="2"/>
  <c r="D9" i="18" s="1"/>
  <c r="E9" i="18"/>
  <c r="D92" i="2"/>
  <c r="E8" i="19"/>
  <c r="F58" i="6"/>
  <c r="H17" i="2" s="1"/>
  <c r="H50" i="2" s="1"/>
  <c r="N41" i="6"/>
  <c r="N40" i="11"/>
  <c r="N57" i="11"/>
  <c r="Q57" i="11" s="1"/>
  <c r="R57" i="11" s="1"/>
  <c r="N57" i="17"/>
  <c r="Q57" i="17" s="1"/>
  <c r="R57" i="17" s="1"/>
  <c r="D71" i="2"/>
  <c r="D12" i="18" s="1"/>
  <c r="E12" i="18"/>
  <c r="E11" i="19"/>
  <c r="D95" i="2"/>
  <c r="D117" i="2"/>
  <c r="D12" i="20" s="1"/>
  <c r="E12" i="20"/>
  <c r="M32" i="3"/>
  <c r="N51" i="4"/>
  <c r="M51" i="4"/>
  <c r="I15" i="2"/>
  <c r="I35" i="2" s="1"/>
  <c r="M40" i="17"/>
  <c r="M57" i="17" s="1"/>
  <c r="J32" i="2" s="1"/>
  <c r="M20" i="23"/>
  <c r="N32" i="3"/>
  <c r="Q32" i="3" s="1"/>
  <c r="R32" i="3" s="1"/>
  <c r="F57" i="17"/>
  <c r="J17" i="2" s="1"/>
  <c r="J66" i="2"/>
  <c r="J7" i="18" s="1"/>
  <c r="M58" i="6"/>
  <c r="H32" i="2" s="1"/>
  <c r="J90" i="2"/>
  <c r="N30" i="4"/>
  <c r="Q30" i="4" s="1"/>
  <c r="R30" i="4" s="1"/>
  <c r="N60" i="5"/>
  <c r="Q60" i="5" s="1"/>
  <c r="R60" i="5" s="1"/>
  <c r="N58" i="6"/>
  <c r="Q58" i="6" s="1"/>
  <c r="M57" i="11"/>
  <c r="I32" i="2" s="1"/>
  <c r="F60" i="6"/>
  <c r="F121" i="6" s="1"/>
  <c r="H113" i="2"/>
  <c r="H8" i="20" s="1"/>
  <c r="H91" i="2"/>
  <c r="H7" i="19" s="1"/>
  <c r="E90" i="2"/>
  <c r="E6" i="19" s="1"/>
  <c r="E66" i="2"/>
  <c r="E7" i="18" s="1"/>
  <c r="E112" i="2"/>
  <c r="C20" i="24"/>
  <c r="F20" i="24" s="1"/>
  <c r="AQ14" i="8"/>
  <c r="C21" i="23"/>
  <c r="F21" i="23" s="1"/>
  <c r="F32" i="23" s="1"/>
  <c r="J88" i="2"/>
  <c r="H4" i="19"/>
  <c r="F53" i="4"/>
  <c r="F115" i="4" s="1"/>
  <c r="O33" i="6"/>
  <c r="R32" i="11"/>
  <c r="N14" i="24"/>
  <c r="M14" i="24"/>
  <c r="F61" i="17"/>
  <c r="N17" i="23"/>
  <c r="M17" i="23"/>
  <c r="C17" i="25"/>
  <c r="F17" i="25" s="1"/>
  <c r="C17" i="24"/>
  <c r="F17" i="24" s="1"/>
  <c r="K67" i="2"/>
  <c r="K91" i="2"/>
  <c r="K133" i="2"/>
  <c r="K113" i="2"/>
  <c r="E28" i="8"/>
  <c r="D28" i="8"/>
  <c r="F28" i="8"/>
  <c r="E24" i="8"/>
  <c r="D24" i="8"/>
  <c r="F24" i="8"/>
  <c r="F31" i="8"/>
  <c r="E31" i="8"/>
  <c r="D31" i="8"/>
  <c r="J29" i="8"/>
  <c r="O29" i="8" s="1"/>
  <c r="T29" i="8" s="1"/>
  <c r="Y29" i="8" s="1"/>
  <c r="AD29" i="8" s="1"/>
  <c r="AI29" i="8" s="1"/>
  <c r="AN29" i="8" s="1"/>
  <c r="AS29" i="8" s="1"/>
  <c r="M29" i="8"/>
  <c r="R29" i="8" s="1"/>
  <c r="W29" i="8" s="1"/>
  <c r="AB29" i="8" s="1"/>
  <c r="AG29" i="8" s="1"/>
  <c r="AL29" i="8" s="1"/>
  <c r="AQ29" i="8" s="1"/>
  <c r="I29" i="8"/>
  <c r="N29" i="8" s="1"/>
  <c r="S29" i="8" s="1"/>
  <c r="X29" i="8" s="1"/>
  <c r="AC29" i="8" s="1"/>
  <c r="AH29" i="8" s="1"/>
  <c r="AM29" i="8" s="1"/>
  <c r="AR29" i="8" s="1"/>
  <c r="K29" i="8"/>
  <c r="P29" i="8" s="1"/>
  <c r="U29" i="8" s="1"/>
  <c r="Z29" i="8" s="1"/>
  <c r="AE29" i="8" s="1"/>
  <c r="AJ29" i="8" s="1"/>
  <c r="AO29" i="8" s="1"/>
  <c r="AT29" i="8" s="1"/>
  <c r="K25" i="8"/>
  <c r="P25" i="8" s="1"/>
  <c r="U25" i="8" s="1"/>
  <c r="Z25" i="8" s="1"/>
  <c r="AE25" i="8" s="1"/>
  <c r="AJ25" i="8" s="1"/>
  <c r="AO25" i="8" s="1"/>
  <c r="AT25" i="8" s="1"/>
  <c r="M25" i="8"/>
  <c r="R25" i="8" s="1"/>
  <c r="W25" i="8" s="1"/>
  <c r="AB25" i="8" s="1"/>
  <c r="AG25" i="8" s="1"/>
  <c r="AL25" i="8" s="1"/>
  <c r="AQ25" i="8" s="1"/>
  <c r="I25" i="8"/>
  <c r="N25" i="8" s="1"/>
  <c r="S25" i="8" s="1"/>
  <c r="X25" i="8" s="1"/>
  <c r="AC25" i="8" s="1"/>
  <c r="AH25" i="8" s="1"/>
  <c r="AM25" i="8" s="1"/>
  <c r="AR25" i="8" s="1"/>
  <c r="J25" i="8"/>
  <c r="O25" i="8" s="1"/>
  <c r="T25" i="8" s="1"/>
  <c r="Y25" i="8" s="1"/>
  <c r="AD25" i="8" s="1"/>
  <c r="AI25" i="8" s="1"/>
  <c r="AN25" i="8" s="1"/>
  <c r="AS25" i="8" s="1"/>
  <c r="N20" i="25"/>
  <c r="M20" i="25"/>
  <c r="J28" i="8"/>
  <c r="O28" i="8" s="1"/>
  <c r="T28" i="8" s="1"/>
  <c r="Y28" i="8" s="1"/>
  <c r="AD28" i="8" s="1"/>
  <c r="AI28" i="8" s="1"/>
  <c r="AN28" i="8" s="1"/>
  <c r="AS28" i="8" s="1"/>
  <c r="M28" i="8"/>
  <c r="R28" i="8" s="1"/>
  <c r="W28" i="8" s="1"/>
  <c r="AB28" i="8" s="1"/>
  <c r="AG28" i="8" s="1"/>
  <c r="AL28" i="8" s="1"/>
  <c r="AQ28" i="8" s="1"/>
  <c r="K28" i="8"/>
  <c r="P28" i="8" s="1"/>
  <c r="U28" i="8" s="1"/>
  <c r="Z28" i="8" s="1"/>
  <c r="AE28" i="8" s="1"/>
  <c r="AJ28" i="8" s="1"/>
  <c r="AO28" i="8" s="1"/>
  <c r="AT28" i="8" s="1"/>
  <c r="I28" i="8"/>
  <c r="N28" i="8" s="1"/>
  <c r="S28" i="8" s="1"/>
  <c r="X28" i="8" s="1"/>
  <c r="AC28" i="8" s="1"/>
  <c r="AH28" i="8" s="1"/>
  <c r="AM28" i="8" s="1"/>
  <c r="AR28" i="8" s="1"/>
  <c r="I24" i="8"/>
  <c r="N24" i="8" s="1"/>
  <c r="S24" i="8" s="1"/>
  <c r="X24" i="8" s="1"/>
  <c r="AC24" i="8" s="1"/>
  <c r="AH24" i="8" s="1"/>
  <c r="AM24" i="8" s="1"/>
  <c r="AR24" i="8" s="1"/>
  <c r="J24" i="8"/>
  <c r="O24" i="8" s="1"/>
  <c r="T24" i="8" s="1"/>
  <c r="Y24" i="8" s="1"/>
  <c r="AD24" i="8" s="1"/>
  <c r="AI24" i="8" s="1"/>
  <c r="AN24" i="8" s="1"/>
  <c r="AS24" i="8" s="1"/>
  <c r="M24" i="8"/>
  <c r="R24" i="8" s="1"/>
  <c r="W24" i="8" s="1"/>
  <c r="AB24" i="8" s="1"/>
  <c r="AG24" i="8" s="1"/>
  <c r="AL24" i="8" s="1"/>
  <c r="AQ24" i="8" s="1"/>
  <c r="K24" i="8"/>
  <c r="P24" i="8" s="1"/>
  <c r="U24" i="8" s="1"/>
  <c r="Z24" i="8" s="1"/>
  <c r="AE24" i="8" s="1"/>
  <c r="AJ24" i="8" s="1"/>
  <c r="AO24" i="8" s="1"/>
  <c r="AT24" i="8" s="1"/>
  <c r="J31" i="8"/>
  <c r="O31" i="8" s="1"/>
  <c r="T31" i="8" s="1"/>
  <c r="Y31" i="8" s="1"/>
  <c r="AD31" i="8" s="1"/>
  <c r="AI31" i="8" s="1"/>
  <c r="AN31" i="8" s="1"/>
  <c r="AS31" i="8" s="1"/>
  <c r="K31" i="8"/>
  <c r="P31" i="8" s="1"/>
  <c r="U31" i="8" s="1"/>
  <c r="Z31" i="8" s="1"/>
  <c r="AE31" i="8" s="1"/>
  <c r="AJ31" i="8" s="1"/>
  <c r="AO31" i="8" s="1"/>
  <c r="AT31" i="8" s="1"/>
  <c r="M31" i="8"/>
  <c r="R31" i="8" s="1"/>
  <c r="W31" i="8" s="1"/>
  <c r="AB31" i="8" s="1"/>
  <c r="AG31" i="8" s="1"/>
  <c r="AL31" i="8" s="1"/>
  <c r="AQ31" i="8" s="1"/>
  <c r="I31" i="8"/>
  <c r="N31" i="8" s="1"/>
  <c r="S31" i="8" s="1"/>
  <c r="X31" i="8" s="1"/>
  <c r="AC31" i="8" s="1"/>
  <c r="AH31" i="8" s="1"/>
  <c r="AM31" i="8" s="1"/>
  <c r="AR31" i="8" s="1"/>
  <c r="F29" i="8"/>
  <c r="D29" i="8"/>
  <c r="E29" i="8"/>
  <c r="E25" i="8"/>
  <c r="D25" i="8"/>
  <c r="F25" i="8"/>
  <c r="M40" i="23"/>
  <c r="M57" i="23" s="1"/>
  <c r="N40" i="23"/>
  <c r="N57" i="23" s="1"/>
  <c r="N15" i="23"/>
  <c r="M15" i="23"/>
  <c r="F30" i="8"/>
  <c r="E30" i="8"/>
  <c r="D30" i="8"/>
  <c r="N16" i="23"/>
  <c r="M16" i="23"/>
  <c r="C15" i="25"/>
  <c r="F15" i="25" s="1"/>
  <c r="C15" i="24"/>
  <c r="F15" i="24" s="1"/>
  <c r="J30" i="8"/>
  <c r="O30" i="8" s="1"/>
  <c r="T30" i="8" s="1"/>
  <c r="Y30" i="8" s="1"/>
  <c r="AD30" i="8" s="1"/>
  <c r="AI30" i="8" s="1"/>
  <c r="AN30" i="8" s="1"/>
  <c r="AS30" i="8" s="1"/>
  <c r="K30" i="8"/>
  <c r="P30" i="8" s="1"/>
  <c r="U30" i="8" s="1"/>
  <c r="Z30" i="8" s="1"/>
  <c r="AE30" i="8" s="1"/>
  <c r="AJ30" i="8" s="1"/>
  <c r="AO30" i="8" s="1"/>
  <c r="AT30" i="8" s="1"/>
  <c r="M30" i="8"/>
  <c r="R30" i="8" s="1"/>
  <c r="W30" i="8" s="1"/>
  <c r="AB30" i="8" s="1"/>
  <c r="AG30" i="8" s="1"/>
  <c r="AL30" i="8" s="1"/>
  <c r="AQ30" i="8" s="1"/>
  <c r="I30" i="8"/>
  <c r="N30" i="8" s="1"/>
  <c r="S30" i="8" s="1"/>
  <c r="X30" i="8" s="1"/>
  <c r="AC30" i="8" s="1"/>
  <c r="AH30" i="8" s="1"/>
  <c r="AM30" i="8" s="1"/>
  <c r="AR30" i="8" s="1"/>
  <c r="C16" i="24"/>
  <c r="F16" i="24" s="1"/>
  <c r="C16" i="25"/>
  <c r="F16" i="25" s="1"/>
  <c r="M22" i="8"/>
  <c r="R22" i="8" s="1"/>
  <c r="W22" i="8" s="1"/>
  <c r="AB22" i="8" s="1"/>
  <c r="AG22" i="8" s="1"/>
  <c r="AL22" i="8" s="1"/>
  <c r="AQ22" i="8" s="1"/>
  <c r="K22" i="8"/>
  <c r="P22" i="8" s="1"/>
  <c r="U22" i="8" s="1"/>
  <c r="Z22" i="8" s="1"/>
  <c r="AE22" i="8" s="1"/>
  <c r="AJ22" i="8" s="1"/>
  <c r="AO22" i="8" s="1"/>
  <c r="AT22" i="8" s="1"/>
  <c r="I22" i="8"/>
  <c r="N22" i="8" s="1"/>
  <c r="S22" i="8" s="1"/>
  <c r="X22" i="8" s="1"/>
  <c r="AC22" i="8" s="1"/>
  <c r="AH22" i="8" s="1"/>
  <c r="AM22" i="8" s="1"/>
  <c r="AR22" i="8" s="1"/>
  <c r="J22" i="8"/>
  <c r="O22" i="8" s="1"/>
  <c r="T22" i="8" s="1"/>
  <c r="Y22" i="8" s="1"/>
  <c r="AD22" i="8" s="1"/>
  <c r="AI22" i="8" s="1"/>
  <c r="AN22" i="8" s="1"/>
  <c r="AS22" i="8" s="1"/>
  <c r="E27" i="8"/>
  <c r="D27" i="8"/>
  <c r="F27" i="8"/>
  <c r="I132" i="2"/>
  <c r="I66" i="2"/>
  <c r="I7" i="18" s="1"/>
  <c r="I90" i="2"/>
  <c r="I6" i="19" s="1"/>
  <c r="I112" i="2"/>
  <c r="I7" i="20" s="1"/>
  <c r="F22" i="8"/>
  <c r="D22" i="8"/>
  <c r="E22" i="8"/>
  <c r="J27" i="8"/>
  <c r="O27" i="8" s="1"/>
  <c r="T27" i="8" s="1"/>
  <c r="Y27" i="8" s="1"/>
  <c r="AD27" i="8" s="1"/>
  <c r="AI27" i="8" s="1"/>
  <c r="AN27" i="8" s="1"/>
  <c r="AS27" i="8" s="1"/>
  <c r="K27" i="8"/>
  <c r="P27" i="8" s="1"/>
  <c r="U27" i="8" s="1"/>
  <c r="Z27" i="8" s="1"/>
  <c r="AE27" i="8" s="1"/>
  <c r="AJ27" i="8" s="1"/>
  <c r="AO27" i="8" s="1"/>
  <c r="AT27" i="8" s="1"/>
  <c r="I27" i="8"/>
  <c r="N27" i="8" s="1"/>
  <c r="S27" i="8" s="1"/>
  <c r="X27" i="8" s="1"/>
  <c r="AC27" i="8" s="1"/>
  <c r="AH27" i="8" s="1"/>
  <c r="AM27" i="8" s="1"/>
  <c r="AR27" i="8" s="1"/>
  <c r="M27" i="8"/>
  <c r="R27" i="8" s="1"/>
  <c r="W27" i="8" s="1"/>
  <c r="AB27" i="8" s="1"/>
  <c r="AG27" i="8" s="1"/>
  <c r="AL27" i="8" s="1"/>
  <c r="AQ27" i="8" s="1"/>
  <c r="L67" i="2"/>
  <c r="L133" i="2"/>
  <c r="L91" i="2"/>
  <c r="L113" i="2"/>
  <c r="M40" i="25"/>
  <c r="M57" i="25" s="1"/>
  <c r="N40" i="25"/>
  <c r="N57" i="25" s="1"/>
  <c r="M40" i="24"/>
  <c r="M57" i="24" s="1"/>
  <c r="N40" i="24"/>
  <c r="N57" i="24" s="1"/>
  <c r="F57" i="25"/>
  <c r="M17" i="2" s="1"/>
  <c r="M50" i="2" s="1"/>
  <c r="F26" i="8"/>
  <c r="D26" i="8"/>
  <c r="E26" i="8"/>
  <c r="F21" i="8"/>
  <c r="D21" i="8"/>
  <c r="E21" i="8"/>
  <c r="D23" i="8"/>
  <c r="F23" i="8"/>
  <c r="E23" i="8"/>
  <c r="M26" i="8"/>
  <c r="R26" i="8" s="1"/>
  <c r="W26" i="8" s="1"/>
  <c r="AB26" i="8" s="1"/>
  <c r="AG26" i="8" s="1"/>
  <c r="AL26" i="8" s="1"/>
  <c r="AQ26" i="8" s="1"/>
  <c r="I26" i="8"/>
  <c r="N26" i="8" s="1"/>
  <c r="S26" i="8" s="1"/>
  <c r="X26" i="8" s="1"/>
  <c r="AC26" i="8" s="1"/>
  <c r="AH26" i="8" s="1"/>
  <c r="AM26" i="8" s="1"/>
  <c r="AR26" i="8" s="1"/>
  <c r="J26" i="8"/>
  <c r="O26" i="8" s="1"/>
  <c r="T26" i="8" s="1"/>
  <c r="Y26" i="8" s="1"/>
  <c r="AD26" i="8" s="1"/>
  <c r="AI26" i="8" s="1"/>
  <c r="AN26" i="8" s="1"/>
  <c r="AS26" i="8" s="1"/>
  <c r="K26" i="8"/>
  <c r="P26" i="8" s="1"/>
  <c r="U26" i="8" s="1"/>
  <c r="Z26" i="8" s="1"/>
  <c r="AE26" i="8" s="1"/>
  <c r="AJ26" i="8" s="1"/>
  <c r="AO26" i="8" s="1"/>
  <c r="AT26" i="8" s="1"/>
  <c r="I21" i="8"/>
  <c r="N21" i="8" s="1"/>
  <c r="S21" i="8" s="1"/>
  <c r="X21" i="8" s="1"/>
  <c r="AC21" i="8" s="1"/>
  <c r="AH21" i="8" s="1"/>
  <c r="AM21" i="8" s="1"/>
  <c r="AR21" i="8" s="1"/>
  <c r="J21" i="8"/>
  <c r="O21" i="8" s="1"/>
  <c r="T21" i="8" s="1"/>
  <c r="Y21" i="8" s="1"/>
  <c r="AD21" i="8" s="1"/>
  <c r="AI21" i="8" s="1"/>
  <c r="AN21" i="8" s="1"/>
  <c r="AS21" i="8" s="1"/>
  <c r="K21" i="8"/>
  <c r="P21" i="8" s="1"/>
  <c r="U21" i="8" s="1"/>
  <c r="Z21" i="8" s="1"/>
  <c r="AE21" i="8" s="1"/>
  <c r="AJ21" i="8" s="1"/>
  <c r="AO21" i="8" s="1"/>
  <c r="AT21" i="8" s="1"/>
  <c r="M21" i="8"/>
  <c r="R21" i="8" s="1"/>
  <c r="W21" i="8" s="1"/>
  <c r="AB21" i="8" s="1"/>
  <c r="AG21" i="8" s="1"/>
  <c r="AL21" i="8" s="1"/>
  <c r="AQ21" i="8" s="1"/>
  <c r="M23" i="8"/>
  <c r="R23" i="8" s="1"/>
  <c r="W23" i="8" s="1"/>
  <c r="AB23" i="8" s="1"/>
  <c r="AG23" i="8" s="1"/>
  <c r="AL23" i="8" s="1"/>
  <c r="AQ23" i="8" s="1"/>
  <c r="I23" i="8"/>
  <c r="N23" i="8" s="1"/>
  <c r="S23" i="8" s="1"/>
  <c r="X23" i="8" s="1"/>
  <c r="AC23" i="8" s="1"/>
  <c r="AH23" i="8" s="1"/>
  <c r="AM23" i="8" s="1"/>
  <c r="AR23" i="8" s="1"/>
  <c r="J23" i="8"/>
  <c r="O23" i="8" s="1"/>
  <c r="T23" i="8" s="1"/>
  <c r="Y23" i="8" s="1"/>
  <c r="AD23" i="8" s="1"/>
  <c r="AI23" i="8" s="1"/>
  <c r="AN23" i="8" s="1"/>
  <c r="AS23" i="8" s="1"/>
  <c r="K23" i="8"/>
  <c r="P23" i="8" s="1"/>
  <c r="U23" i="8" s="1"/>
  <c r="Z23" i="8" s="1"/>
  <c r="AE23" i="8" s="1"/>
  <c r="AJ23" i="8" s="1"/>
  <c r="AO23" i="8" s="1"/>
  <c r="AT23" i="8" s="1"/>
  <c r="D136" i="2"/>
  <c r="C12" i="19"/>
  <c r="D12" i="19"/>
  <c r="D135" i="2"/>
  <c r="E10" i="20"/>
  <c r="D115" i="2"/>
  <c r="D10" i="20" s="1"/>
  <c r="E9" i="19"/>
  <c r="D93" i="2"/>
  <c r="E11" i="18"/>
  <c r="D70" i="2"/>
  <c r="D11" i="18" s="1"/>
  <c r="E10" i="19"/>
  <c r="D94" i="2"/>
  <c r="D69" i="2"/>
  <c r="D10" i="18" s="1"/>
  <c r="E10" i="18"/>
  <c r="E11" i="20"/>
  <c r="D116" i="2"/>
  <c r="D11" i="20" s="1"/>
  <c r="H15" i="2"/>
  <c r="H49" i="2"/>
  <c r="F62" i="5"/>
  <c r="F120" i="5" s="1"/>
  <c r="G16" i="2"/>
  <c r="Q35" i="5"/>
  <c r="R35" i="5" s="1"/>
  <c r="F64" i="5"/>
  <c r="O35" i="5"/>
  <c r="G32" i="2"/>
  <c r="F63" i="5"/>
  <c r="F133" i="2"/>
  <c r="F113" i="2"/>
  <c r="F8" i="20" s="1"/>
  <c r="F91" i="2"/>
  <c r="F7" i="19" s="1"/>
  <c r="F67" i="2"/>
  <c r="F8" i="18" s="1"/>
  <c r="F54" i="4"/>
  <c r="F32" i="2"/>
  <c r="Q51" i="4"/>
  <c r="R51" i="4" s="1"/>
  <c r="F49" i="2"/>
  <c r="F15" i="2"/>
  <c r="M58" i="3"/>
  <c r="N58" i="3"/>
  <c r="E17" i="2"/>
  <c r="F60" i="3"/>
  <c r="F118" i="3" s="1"/>
  <c r="E7" i="20"/>
  <c r="C7" i="23" l="1"/>
  <c r="A1" i="17"/>
  <c r="H8" i="17"/>
  <c r="H7" i="17"/>
  <c r="D8" i="19"/>
  <c r="C8" i="19"/>
  <c r="F55" i="4"/>
  <c r="F61" i="11"/>
  <c r="H67" i="2"/>
  <c r="H8" i="18" s="1"/>
  <c r="H133" i="2"/>
  <c r="C11" i="19"/>
  <c r="D11" i="19"/>
  <c r="F61" i="3"/>
  <c r="R58" i="6"/>
  <c r="F62" i="6"/>
  <c r="F61" i="6"/>
  <c r="F60" i="11"/>
  <c r="I23" i="2"/>
  <c r="I29" i="2" s="1"/>
  <c r="I24" i="2" s="1"/>
  <c r="I48" i="2"/>
  <c r="F60" i="17"/>
  <c r="F59" i="17"/>
  <c r="F121" i="17" s="1"/>
  <c r="J50" i="2"/>
  <c r="J15" i="2"/>
  <c r="N21" i="23"/>
  <c r="N32" i="23" s="1"/>
  <c r="M21" i="23"/>
  <c r="M32" i="23" s="1"/>
  <c r="K32" i="2" s="1"/>
  <c r="C21" i="25"/>
  <c r="F21" i="25" s="1"/>
  <c r="C21" i="24"/>
  <c r="F21" i="24" s="1"/>
  <c r="F32" i="24" s="1"/>
  <c r="N20" i="24"/>
  <c r="M20" i="24"/>
  <c r="I4" i="19"/>
  <c r="K88" i="2"/>
  <c r="L88" i="2" s="1"/>
  <c r="M88" i="2" s="1"/>
  <c r="M17" i="24"/>
  <c r="N17" i="24"/>
  <c r="M17" i="25"/>
  <c r="N17" i="25"/>
  <c r="Q57" i="24"/>
  <c r="R57" i="24" s="1"/>
  <c r="Q57" i="25"/>
  <c r="R57" i="25" s="1"/>
  <c r="N15" i="25"/>
  <c r="M15" i="25"/>
  <c r="M67" i="2"/>
  <c r="M113" i="2"/>
  <c r="M133" i="2"/>
  <c r="M91" i="2"/>
  <c r="I111" i="2"/>
  <c r="I6" i="20" s="1"/>
  <c r="I131" i="2"/>
  <c r="I89" i="2"/>
  <c r="I5" i="19" s="1"/>
  <c r="I65" i="2"/>
  <c r="I6" i="18" s="1"/>
  <c r="M16" i="25"/>
  <c r="N16" i="25"/>
  <c r="Q57" i="23"/>
  <c r="R57" i="23" s="1"/>
  <c r="M16" i="24"/>
  <c r="N16" i="24"/>
  <c r="M15" i="24"/>
  <c r="N15" i="24"/>
  <c r="K16" i="2"/>
  <c r="F59" i="23"/>
  <c r="F121" i="23" s="1"/>
  <c r="C10" i="19"/>
  <c r="D10" i="19"/>
  <c r="D9" i="19"/>
  <c r="C9" i="19"/>
  <c r="H90" i="2"/>
  <c r="H6" i="19" s="1"/>
  <c r="H132" i="2"/>
  <c r="H112" i="2"/>
  <c r="H7" i="20" s="1"/>
  <c r="H66" i="2"/>
  <c r="H7" i="18" s="1"/>
  <c r="H35" i="2"/>
  <c r="H23" i="2"/>
  <c r="H48" i="2"/>
  <c r="G49" i="2"/>
  <c r="D49" i="2" s="1"/>
  <c r="G15" i="2"/>
  <c r="F48" i="2"/>
  <c r="F23" i="2"/>
  <c r="F35" i="2"/>
  <c r="F112" i="2"/>
  <c r="F90" i="2"/>
  <c r="F132" i="2"/>
  <c r="F66" i="2"/>
  <c r="E32" i="2"/>
  <c r="D32" i="2" s="1"/>
  <c r="E50" i="2"/>
  <c r="D17" i="2"/>
  <c r="E15" i="2"/>
  <c r="Q58" i="3"/>
  <c r="R58" i="3" s="1"/>
  <c r="F62" i="3"/>
  <c r="A1" i="23" l="1"/>
  <c r="C7" i="24"/>
  <c r="H7" i="23"/>
  <c r="H8" i="23"/>
  <c r="I56" i="2"/>
  <c r="I73" i="2" s="1"/>
  <c r="J35" i="2"/>
  <c r="J23" i="2"/>
  <c r="J48" i="2"/>
  <c r="J91" i="2"/>
  <c r="J133" i="2"/>
  <c r="J113" i="2"/>
  <c r="J8" i="20" s="1"/>
  <c r="J67" i="2"/>
  <c r="J8" i="18" s="1"/>
  <c r="N21" i="24"/>
  <c r="N32" i="24" s="1"/>
  <c r="F61" i="24" s="1"/>
  <c r="M21" i="24"/>
  <c r="M32" i="24" s="1"/>
  <c r="N21" i="25"/>
  <c r="N32" i="25" s="1"/>
  <c r="Q32" i="25" s="1"/>
  <c r="R32" i="25" s="1"/>
  <c r="M21" i="25"/>
  <c r="M32" i="25" s="1"/>
  <c r="F32" i="25"/>
  <c r="M16" i="2" s="1"/>
  <c r="F60" i="23"/>
  <c r="K15" i="2"/>
  <c r="K49" i="2"/>
  <c r="L16" i="2"/>
  <c r="F59" i="24"/>
  <c r="F121" i="24" s="1"/>
  <c r="I119" i="2"/>
  <c r="F122" i="25"/>
  <c r="I57" i="2"/>
  <c r="F122" i="17"/>
  <c r="F123" i="17" s="1"/>
  <c r="F122" i="11"/>
  <c r="F123" i="11" s="1"/>
  <c r="F122" i="23"/>
  <c r="F123" i="23" s="1"/>
  <c r="F122" i="24"/>
  <c r="I25" i="2"/>
  <c r="Q32" i="23"/>
  <c r="R32" i="23" s="1"/>
  <c r="F61" i="23"/>
  <c r="H131" i="2"/>
  <c r="H89" i="2"/>
  <c r="H5" i="19" s="1"/>
  <c r="H111" i="2"/>
  <c r="H6" i="20" s="1"/>
  <c r="H65" i="2"/>
  <c r="H6" i="18" s="1"/>
  <c r="H29" i="2"/>
  <c r="H24" i="2" s="1"/>
  <c r="H25" i="2" s="1"/>
  <c r="H56" i="2"/>
  <c r="G23" i="2"/>
  <c r="G48" i="2"/>
  <c r="G35" i="2"/>
  <c r="G66" i="2"/>
  <c r="G7" i="18" s="1"/>
  <c r="G90" i="2"/>
  <c r="G6" i="19" s="1"/>
  <c r="G112" i="2"/>
  <c r="G7" i="20" s="1"/>
  <c r="G132" i="2"/>
  <c r="D132" i="2" s="1"/>
  <c r="F89" i="2"/>
  <c r="F5" i="19" s="1"/>
  <c r="F65" i="2"/>
  <c r="F6" i="18" s="1"/>
  <c r="F111" i="2"/>
  <c r="F6" i="20" s="1"/>
  <c r="F131" i="2"/>
  <c r="F56" i="2"/>
  <c r="F29" i="2"/>
  <c r="F24" i="2" s="1"/>
  <c r="F7" i="18"/>
  <c r="F6" i="19"/>
  <c r="D90" i="2"/>
  <c r="F7" i="20"/>
  <c r="E113" i="2"/>
  <c r="E91" i="2"/>
  <c r="E133" i="2"/>
  <c r="D133" i="2" s="1"/>
  <c r="E67" i="2"/>
  <c r="D50" i="2"/>
  <c r="D48" i="2" s="1"/>
  <c r="E23" i="2"/>
  <c r="E48" i="2"/>
  <c r="E35" i="2"/>
  <c r="D66" i="2" l="1"/>
  <c r="D7" i="18" s="1"/>
  <c r="C7" i="25"/>
  <c r="H7" i="24"/>
  <c r="A1" i="24"/>
  <c r="H8" i="24"/>
  <c r="I97" i="2"/>
  <c r="I139" i="2"/>
  <c r="I140" i="2" s="1"/>
  <c r="I141" i="2" s="1"/>
  <c r="I143" i="2" s="1"/>
  <c r="F59" i="25"/>
  <c r="F121" i="25" s="1"/>
  <c r="J111" i="2"/>
  <c r="J6" i="20" s="1"/>
  <c r="J89" i="2"/>
  <c r="J65" i="2"/>
  <c r="J6" i="18" s="1"/>
  <c r="J131" i="2"/>
  <c r="J56" i="2"/>
  <c r="J29" i="2"/>
  <c r="J24" i="2" s="1"/>
  <c r="F123" i="24"/>
  <c r="F124" i="24" s="1"/>
  <c r="F125" i="24" s="1"/>
  <c r="F61" i="25"/>
  <c r="Q32" i="24"/>
  <c r="R32" i="24" s="1"/>
  <c r="F124" i="23"/>
  <c r="F125" i="23" s="1"/>
  <c r="F124" i="11"/>
  <c r="F125" i="11" s="1"/>
  <c r="I14" i="18"/>
  <c r="I80" i="2"/>
  <c r="I74" i="2" s="1"/>
  <c r="I15" i="18" s="1"/>
  <c r="F124" i="17"/>
  <c r="F125" i="17" s="1"/>
  <c r="I120" i="2"/>
  <c r="I15" i="20" s="1"/>
  <c r="I14" i="20"/>
  <c r="L15" i="2"/>
  <c r="L49" i="2"/>
  <c r="D16" i="2"/>
  <c r="D15" i="2" s="1"/>
  <c r="M32" i="2"/>
  <c r="F60" i="25"/>
  <c r="M15" i="2"/>
  <c r="M49" i="2"/>
  <c r="I13" i="19"/>
  <c r="I98" i="2"/>
  <c r="I14" i="19" s="1"/>
  <c r="F123" i="25"/>
  <c r="F60" i="24"/>
  <c r="L32" i="2"/>
  <c r="K132" i="2"/>
  <c r="K112" i="2"/>
  <c r="K66" i="2"/>
  <c r="K90" i="2"/>
  <c r="I26" i="2"/>
  <c r="I58" i="2"/>
  <c r="I41" i="2"/>
  <c r="K48" i="2"/>
  <c r="K23" i="2"/>
  <c r="K35" i="2"/>
  <c r="H58" i="2"/>
  <c r="H26" i="2"/>
  <c r="H41" i="2"/>
  <c r="H57" i="2"/>
  <c r="F122" i="6"/>
  <c r="F123" i="6" s="1"/>
  <c r="H119" i="2"/>
  <c r="H73" i="2"/>
  <c r="H139" i="2"/>
  <c r="H97" i="2"/>
  <c r="G111" i="2"/>
  <c r="G6" i="20" s="1"/>
  <c r="G65" i="2"/>
  <c r="G6" i="18" s="1"/>
  <c r="G89" i="2"/>
  <c r="G5" i="19" s="1"/>
  <c r="G131" i="2"/>
  <c r="G29" i="2"/>
  <c r="G24" i="2" s="1"/>
  <c r="G25" i="2" s="1"/>
  <c r="G56" i="2"/>
  <c r="D35" i="2"/>
  <c r="D112" i="2"/>
  <c r="D7" i="20" s="1"/>
  <c r="F57" i="2"/>
  <c r="F116" i="4"/>
  <c r="F117" i="4" s="1"/>
  <c r="F118" i="4" s="1"/>
  <c r="F119" i="4" s="1"/>
  <c r="C6" i="19"/>
  <c r="D6" i="19"/>
  <c r="F25" i="2"/>
  <c r="F119" i="2"/>
  <c r="F139" i="2"/>
  <c r="F97" i="2"/>
  <c r="F73" i="2"/>
  <c r="D91" i="2"/>
  <c r="E7" i="19"/>
  <c r="E8" i="20"/>
  <c r="D113" i="2"/>
  <c r="D8" i="20" s="1"/>
  <c r="E65" i="2"/>
  <c r="E131" i="2"/>
  <c r="E111" i="2"/>
  <c r="E89" i="2"/>
  <c r="E56" i="2"/>
  <c r="E29" i="2"/>
  <c r="E8" i="18"/>
  <c r="D67" i="2"/>
  <c r="D8" i="18" s="1"/>
  <c r="I75" i="2" l="1"/>
  <c r="A1" i="25"/>
  <c r="H8" i="25"/>
  <c r="H7" i="25"/>
  <c r="J57" i="2"/>
  <c r="J25" i="2"/>
  <c r="J119" i="2"/>
  <c r="J97" i="2"/>
  <c r="J98" i="2" s="1"/>
  <c r="J99" i="2" s="1"/>
  <c r="J101" i="2" s="1"/>
  <c r="J73" i="2"/>
  <c r="J139" i="2"/>
  <c r="J140" i="2" s="1"/>
  <c r="J141" i="2" s="1"/>
  <c r="J143" i="2" s="1"/>
  <c r="I99" i="2"/>
  <c r="I101" i="2" s="1"/>
  <c r="I17" i="19" s="1"/>
  <c r="I121" i="2"/>
  <c r="I16" i="20" s="1"/>
  <c r="I16" i="18"/>
  <c r="I77" i="2"/>
  <c r="I18" i="18" s="1"/>
  <c r="K29" i="2"/>
  <c r="K24" i="2" s="1"/>
  <c r="K57" i="2" s="1"/>
  <c r="K56" i="2"/>
  <c r="K131" i="2"/>
  <c r="K89" i="2"/>
  <c r="K65" i="2"/>
  <c r="K111" i="2"/>
  <c r="L90" i="2"/>
  <c r="L132" i="2"/>
  <c r="L112" i="2"/>
  <c r="L66" i="2"/>
  <c r="M66" i="2"/>
  <c r="M112" i="2"/>
  <c r="M90" i="2"/>
  <c r="M132" i="2"/>
  <c r="L23" i="2"/>
  <c r="L35" i="2"/>
  <c r="L48" i="2"/>
  <c r="F124" i="25"/>
  <c r="F125" i="25" s="1"/>
  <c r="M35" i="2"/>
  <c r="M23" i="2"/>
  <c r="M48" i="2"/>
  <c r="I27" i="2"/>
  <c r="I60" i="2" s="1"/>
  <c r="I59" i="2"/>
  <c r="H120" i="2"/>
  <c r="H15" i="20" s="1"/>
  <c r="H14" i="20"/>
  <c r="H140" i="2"/>
  <c r="H141" i="2" s="1"/>
  <c r="H143" i="2" s="1"/>
  <c r="F124" i="6"/>
  <c r="F125" i="6" s="1"/>
  <c r="H59" i="2"/>
  <c r="H27" i="2"/>
  <c r="H60" i="2" s="1"/>
  <c r="H80" i="2"/>
  <c r="H74" i="2" s="1"/>
  <c r="H15" i="18" s="1"/>
  <c r="H14" i="18"/>
  <c r="H13" i="19"/>
  <c r="H98" i="2"/>
  <c r="H14" i="19" s="1"/>
  <c r="D131" i="2"/>
  <c r="G58" i="2"/>
  <c r="G26" i="2"/>
  <c r="G41" i="2"/>
  <c r="G139" i="2"/>
  <c r="G119" i="2"/>
  <c r="G73" i="2"/>
  <c r="G97" i="2"/>
  <c r="G57" i="2"/>
  <c r="F121" i="5"/>
  <c r="F122" i="5" s="1"/>
  <c r="F140" i="2"/>
  <c r="F141" i="2" s="1"/>
  <c r="F143" i="2" s="1"/>
  <c r="F120" i="2"/>
  <c r="F15" i="20" s="1"/>
  <c r="F14" i="20"/>
  <c r="F26" i="2"/>
  <c r="F58" i="2"/>
  <c r="F41" i="2"/>
  <c r="F98" i="2"/>
  <c r="F14" i="19" s="1"/>
  <c r="F13" i="19"/>
  <c r="F14" i="18"/>
  <c r="F80" i="2"/>
  <c r="F74" i="2" s="1"/>
  <c r="F15" i="18" s="1"/>
  <c r="E97" i="2"/>
  <c r="E139" i="2"/>
  <c r="E73" i="2"/>
  <c r="E119" i="2"/>
  <c r="D56" i="2"/>
  <c r="E5" i="19"/>
  <c r="D89" i="2"/>
  <c r="E6" i="20"/>
  <c r="D111" i="2"/>
  <c r="D6" i="20" s="1"/>
  <c r="D29" i="2"/>
  <c r="E24" i="2"/>
  <c r="D7" i="19"/>
  <c r="C7" i="19"/>
  <c r="E6" i="18"/>
  <c r="D65" i="2"/>
  <c r="D6" i="18" s="1"/>
  <c r="J80" i="2" l="1"/>
  <c r="J74" i="2" s="1"/>
  <c r="J15" i="18" s="1"/>
  <c r="J14" i="18"/>
  <c r="J14" i="20"/>
  <c r="J120" i="2"/>
  <c r="J15" i="20" s="1"/>
  <c r="J26" i="2"/>
  <c r="J41" i="2"/>
  <c r="J58" i="2"/>
  <c r="I15" i="19"/>
  <c r="I123" i="2"/>
  <c r="I18" i="20" s="1"/>
  <c r="L29" i="2"/>
  <c r="L24" i="2" s="1"/>
  <c r="L57" i="2" s="1"/>
  <c r="L56" i="2"/>
  <c r="D23" i="2"/>
  <c r="M111" i="2"/>
  <c r="M65" i="2"/>
  <c r="M89" i="2"/>
  <c r="M131" i="2"/>
  <c r="M56" i="2"/>
  <c r="M29" i="2"/>
  <c r="M24" i="2" s="1"/>
  <c r="M57" i="2" s="1"/>
  <c r="K97" i="2"/>
  <c r="K139" i="2"/>
  <c r="K119" i="2"/>
  <c r="K73" i="2"/>
  <c r="K25" i="2"/>
  <c r="L111" i="2"/>
  <c r="L89" i="2"/>
  <c r="L131" i="2"/>
  <c r="L65" i="2"/>
  <c r="H121" i="2"/>
  <c r="H123" i="2" s="1"/>
  <c r="H18" i="20" s="1"/>
  <c r="H99" i="2"/>
  <c r="H75" i="2"/>
  <c r="G27" i="2"/>
  <c r="G60" i="2" s="1"/>
  <c r="G59" i="2"/>
  <c r="G98" i="2"/>
  <c r="G14" i="19" s="1"/>
  <c r="G13" i="19"/>
  <c r="G14" i="18"/>
  <c r="G80" i="2"/>
  <c r="G74" i="2" s="1"/>
  <c r="G15" i="18" s="1"/>
  <c r="F123" i="5"/>
  <c r="F124" i="5" s="1"/>
  <c r="G14" i="20"/>
  <c r="G120" i="2"/>
  <c r="G15" i="20" s="1"/>
  <c r="G140" i="2"/>
  <c r="G141" i="2" s="1"/>
  <c r="G143" i="2" s="1"/>
  <c r="F27" i="2"/>
  <c r="F60" i="2" s="1"/>
  <c r="F59" i="2"/>
  <c r="F75" i="2"/>
  <c r="F121" i="2"/>
  <c r="F99" i="2"/>
  <c r="E14" i="18"/>
  <c r="D73" i="2"/>
  <c r="D14" i="18" s="1"/>
  <c r="E80" i="2"/>
  <c r="E74" i="2" s="1"/>
  <c r="D97" i="2"/>
  <c r="E13" i="19"/>
  <c r="E98" i="2"/>
  <c r="E99" i="2" s="1"/>
  <c r="D5" i="19"/>
  <c r="C5" i="19"/>
  <c r="E57" i="2"/>
  <c r="D57" i="2" s="1"/>
  <c r="E25" i="2"/>
  <c r="F119" i="3"/>
  <c r="F120" i="3" s="1"/>
  <c r="D139" i="2"/>
  <c r="E140" i="2"/>
  <c r="E120" i="2"/>
  <c r="E121" i="2" s="1"/>
  <c r="D119" i="2"/>
  <c r="D14" i="20" s="1"/>
  <c r="E14" i="20"/>
  <c r="J75" i="2" l="1"/>
  <c r="J27" i="2"/>
  <c r="J60" i="2" s="1"/>
  <c r="J59" i="2"/>
  <c r="J121" i="2"/>
  <c r="J77" i="2"/>
  <c r="J18" i="18" s="1"/>
  <c r="J16" i="18"/>
  <c r="G121" i="2"/>
  <c r="G123" i="2" s="1"/>
  <c r="G18" i="20" s="1"/>
  <c r="H16" i="20"/>
  <c r="D24" i="2"/>
  <c r="D38" i="2" s="1"/>
  <c r="K80" i="2"/>
  <c r="K74" i="2" s="1"/>
  <c r="K75" i="2" s="1"/>
  <c r="K77" i="2" s="1"/>
  <c r="K120" i="2"/>
  <c r="K121" i="2" s="1"/>
  <c r="K123" i="2" s="1"/>
  <c r="K140" i="2"/>
  <c r="K141" i="2" s="1"/>
  <c r="K143" i="2" s="1"/>
  <c r="K98" i="2"/>
  <c r="K99" i="2" s="1"/>
  <c r="K101" i="2" s="1"/>
  <c r="K26" i="2"/>
  <c r="K58" i="2"/>
  <c r="K41" i="2"/>
  <c r="L73" i="2"/>
  <c r="L97" i="2"/>
  <c r="L119" i="2"/>
  <c r="L139" i="2"/>
  <c r="L140" i="2" s="1"/>
  <c r="L141" i="2" s="1"/>
  <c r="L143" i="2" s="1"/>
  <c r="M139" i="2"/>
  <c r="M140" i="2" s="1"/>
  <c r="M141" i="2" s="1"/>
  <c r="M143" i="2" s="1"/>
  <c r="M73" i="2"/>
  <c r="M97" i="2"/>
  <c r="M119" i="2"/>
  <c r="M25" i="2"/>
  <c r="L25" i="2"/>
  <c r="H16" i="18"/>
  <c r="H77" i="2"/>
  <c r="H18" i="18" s="1"/>
  <c r="H15" i="19"/>
  <c r="H101" i="2"/>
  <c r="H17" i="19" s="1"/>
  <c r="G75" i="2"/>
  <c r="G99" i="2"/>
  <c r="D99" i="2" s="1"/>
  <c r="F123" i="2"/>
  <c r="F18" i="20" s="1"/>
  <c r="F16" i="20"/>
  <c r="F15" i="19"/>
  <c r="F101" i="2"/>
  <c r="F17" i="19" s="1"/>
  <c r="F77" i="2"/>
  <c r="F18" i="18" s="1"/>
  <c r="F16" i="18"/>
  <c r="E15" i="19"/>
  <c r="E101" i="2"/>
  <c r="F121" i="3"/>
  <c r="F122" i="3" s="1"/>
  <c r="E16" i="20"/>
  <c r="E123" i="2"/>
  <c r="E41" i="2"/>
  <c r="E26" i="2"/>
  <c r="E58" i="2"/>
  <c r="D58" i="2" s="1"/>
  <c r="C13" i="19"/>
  <c r="D13" i="19"/>
  <c r="D98" i="2"/>
  <c r="E14" i="19"/>
  <c r="E15" i="18"/>
  <c r="D74" i="2"/>
  <c r="D140" i="2"/>
  <c r="D120" i="2"/>
  <c r="D15" i="20" s="1"/>
  <c r="E15" i="20"/>
  <c r="E75" i="2"/>
  <c r="E141" i="2"/>
  <c r="E146" i="2" s="1"/>
  <c r="D121" i="2" l="1"/>
  <c r="D16" i="20" s="1"/>
  <c r="J16" i="20"/>
  <c r="J123" i="2"/>
  <c r="J18" i="20" s="1"/>
  <c r="G16" i="20"/>
  <c r="D25" i="2"/>
  <c r="D41" i="2" s="1"/>
  <c r="L120" i="2"/>
  <c r="L121" i="2" s="1"/>
  <c r="L123" i="2" s="1"/>
  <c r="L26" i="2"/>
  <c r="L58" i="2"/>
  <c r="L41" i="2"/>
  <c r="L98" i="2"/>
  <c r="L99" i="2" s="1"/>
  <c r="L101" i="2" s="1"/>
  <c r="M26" i="2"/>
  <c r="M58" i="2"/>
  <c r="M41" i="2"/>
  <c r="L80" i="2"/>
  <c r="L74" i="2" s="1"/>
  <c r="L75" i="2" s="1"/>
  <c r="L77" i="2" s="1"/>
  <c r="M120" i="2"/>
  <c r="M121" i="2" s="1"/>
  <c r="M123" i="2" s="1"/>
  <c r="M98" i="2"/>
  <c r="M99" i="2" s="1"/>
  <c r="M101" i="2" s="1"/>
  <c r="M75" i="2"/>
  <c r="M77" i="2" s="1"/>
  <c r="M80" i="2"/>
  <c r="M74" i="2" s="1"/>
  <c r="K27" i="2"/>
  <c r="K60" i="2" s="1"/>
  <c r="K59" i="2"/>
  <c r="G15" i="19"/>
  <c r="G101" i="2"/>
  <c r="G17" i="19" s="1"/>
  <c r="G77" i="2"/>
  <c r="G18" i="18" s="1"/>
  <c r="G16" i="18"/>
  <c r="C14" i="19"/>
  <c r="D14" i="19"/>
  <c r="D105" i="2"/>
  <c r="D21" i="19" s="1"/>
  <c r="D123" i="2"/>
  <c r="D18" i="20" s="1"/>
  <c r="E18" i="20"/>
  <c r="D15" i="18"/>
  <c r="D84" i="2"/>
  <c r="D22" i="18" s="1"/>
  <c r="E17" i="19"/>
  <c r="E143" i="2"/>
  <c r="D143" i="2" s="1"/>
  <c r="D141" i="2"/>
  <c r="E59" i="2"/>
  <c r="D59" i="2" s="1"/>
  <c r="D60" i="2" s="1"/>
  <c r="E27" i="2"/>
  <c r="E60" i="2" s="1"/>
  <c r="E77" i="2"/>
  <c r="E16" i="18"/>
  <c r="D75" i="2"/>
  <c r="D16" i="18" s="1"/>
  <c r="D15" i="19"/>
  <c r="C15" i="19"/>
  <c r="D39" i="2" l="1"/>
  <c r="E40" i="2" s="1"/>
  <c r="D26" i="2"/>
  <c r="D27" i="2" s="1"/>
  <c r="L27" i="2"/>
  <c r="L60" i="2" s="1"/>
  <c r="L59" i="2"/>
  <c r="M27" i="2"/>
  <c r="M60" i="2" s="1"/>
  <c r="M59" i="2"/>
  <c r="D101" i="2"/>
  <c r="C17" i="19" s="1"/>
  <c r="D127" i="2"/>
  <c r="D21" i="20" s="1"/>
  <c r="E18" i="18"/>
  <c r="D77" i="2"/>
  <c r="D18" i="18" s="1"/>
  <c r="D1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B17" authorId="0" shapeId="0" xr:uid="{00000000-0006-0000-0100-000001000000}">
      <text>
        <r>
          <rPr>
            <sz val="10"/>
            <color indexed="81"/>
            <rFont val="Tahoma"/>
            <family val="2"/>
          </rPr>
          <t xml:space="preserve">The VAT rates can be either 0% for a zero rated contract (e.g international funder) or normal rate (14%) or VAT Exempt. VAT is complex, if in doubt ask! </t>
        </r>
      </text>
    </comment>
    <comment ref="C17" authorId="0" shapeId="0" xr:uid="{00000000-0006-0000-0100-000002000000}">
      <text>
        <r>
          <rPr>
            <sz val="8"/>
            <color indexed="81"/>
            <rFont val="Tahoma"/>
            <family val="2"/>
          </rPr>
          <t>VAT rates can be 0 if zero rated (e.g international funder) or normal rates (14%).  If in doubt, ask!</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030140F2-256F-4AEA-9181-E13ECE3FA4C4}">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962FA101-59DA-49E0-BC47-6F00888C60C5}">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E3F6BB3F-C61A-4A44-ABAF-BCC85952BEAA}">
      <text>
        <r>
          <rPr>
            <sz val="10"/>
            <color indexed="81"/>
            <rFont val="Tahoma"/>
            <family val="2"/>
          </rPr>
          <t>If the contract period is less than 1 year,  or the funder does not require costing each year separately, it may be easier to use the single period template.  This can cost multiple years, but does not identify costs in any one year.</t>
        </r>
      </text>
    </comment>
    <comment ref="D13" authorId="0" shapeId="0" xr:uid="{32AE1F51-5478-4F0E-B348-EDA91FCEBD51}">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3FCA6C28-F815-4B1A-A134-AB2423D9893E}">
      <text>
        <r>
          <rPr>
            <sz val="10"/>
            <color rgb="FF000000"/>
            <rFont val="Tahoma"/>
            <family val="2"/>
          </rPr>
          <t>Rates are looked up from Rates sheet based on the units selected and Faculty. These automatically include correct COE and Faculty costs based on the audited figures from Finance Dept.</t>
        </r>
      </text>
    </comment>
    <comment ref="D14" authorId="0" shapeId="0" xr:uid="{AB014CA4-07BE-4423-B967-8353F75A42B7}">
      <text>
        <r>
          <rPr>
            <sz val="10"/>
            <color indexed="81"/>
            <rFont val="Tahoma"/>
            <family val="2"/>
          </rPr>
          <t>Enter hours, days, months or pa.  Any combination of units can be used, but most commonly one unit is used for all staff.</t>
        </r>
      </text>
    </comment>
    <comment ref="E14" authorId="0" shapeId="0" xr:uid="{C5D1F74F-5BAC-4998-9D58-12D34438D328}">
      <text>
        <r>
          <rPr>
            <sz val="10"/>
            <color rgb="FF000000"/>
            <rFont val="Tahoma"/>
            <family val="2"/>
          </rPr>
          <t xml:space="preserve">The time entered  here should be what is estimated is likely to be spent by the various categories of staff, irrespective of whether their time will be charged or not and </t>
        </r>
        <r>
          <rPr>
            <b/>
            <sz val="10"/>
            <color rgb="FFFF0000"/>
            <rFont val="Tahoma"/>
            <family val="2"/>
          </rPr>
          <t>cannot be greater than the contract period for the year.</t>
        </r>
      </text>
    </comment>
    <comment ref="G14" authorId="0" shapeId="0" xr:uid="{1F391485-2F6B-407A-BE05-3E938213F6B4}">
      <text>
        <r>
          <rPr>
            <sz val="10"/>
            <color indexed="81"/>
            <rFont val="Tahoma"/>
            <family val="2"/>
          </rPr>
          <t>The names of particular persons can be entered here if required</t>
        </r>
        <r>
          <rPr>
            <sz val="8"/>
            <color indexed="81"/>
            <rFont val="Tahoma"/>
            <family val="2"/>
          </rPr>
          <t>.</t>
        </r>
      </text>
    </comment>
    <comment ref="D15" authorId="0" shapeId="0" xr:uid="{C9DFCE37-6CDB-4755-ACE3-FC5F8BDB2C7E}">
      <text>
        <r>
          <rPr>
            <sz val="10"/>
            <color indexed="81"/>
            <rFont val="Tahoma"/>
            <family val="2"/>
          </rPr>
          <t>Enter hours, days, months or pa.  Any combination of units can be used, but most commonly one unit is used for all staff.</t>
        </r>
      </text>
    </comment>
    <comment ref="D16" authorId="0" shapeId="0" xr:uid="{942362CC-FB83-4C90-88B0-31125A1E3E88}">
      <text>
        <r>
          <rPr>
            <sz val="10"/>
            <color indexed="81"/>
            <rFont val="Tahoma"/>
            <family val="2"/>
          </rPr>
          <t>Enter hours, days, months or pa.  Any combination of units can be used, but most commonly one unit is used for all staff.</t>
        </r>
      </text>
    </comment>
    <comment ref="D17" authorId="0" shapeId="0" xr:uid="{53596E41-BA13-411F-91FB-8D06BA403602}">
      <text>
        <r>
          <rPr>
            <sz val="10"/>
            <color indexed="81"/>
            <rFont val="Tahoma"/>
            <family val="2"/>
          </rPr>
          <t>Enter hours, days, months or pa.  Any combination of units can be used, but most commonly one unit is used for all staff.</t>
        </r>
      </text>
    </comment>
    <comment ref="D18" authorId="0" shapeId="0" xr:uid="{D1158589-420F-4127-A78A-EA054D129E1A}">
      <text>
        <r>
          <rPr>
            <sz val="10"/>
            <color indexed="81"/>
            <rFont val="Tahoma"/>
            <family val="2"/>
          </rPr>
          <t>Enter hours, days, months or pa.  Any combination of units can be used, but most commonly one unit is used for all staff.</t>
        </r>
      </text>
    </comment>
    <comment ref="D19" authorId="0" shapeId="0" xr:uid="{DBE17964-B9AF-4E47-8F8A-A57647B4542D}">
      <text>
        <r>
          <rPr>
            <sz val="10"/>
            <color indexed="81"/>
            <rFont val="Tahoma"/>
            <family val="2"/>
          </rPr>
          <t>Enter hours, days, months or pa.  Any combination of units can be used, but most commonly one unit is used for all staff.</t>
        </r>
      </text>
    </comment>
    <comment ref="D20" authorId="0" shapeId="0" xr:uid="{3694B3BF-61BA-42F0-B432-B8FC280F1A92}">
      <text>
        <r>
          <rPr>
            <sz val="10"/>
            <color indexed="81"/>
            <rFont val="Tahoma"/>
            <family val="2"/>
          </rPr>
          <t>Enter hours, days, months or pa.  Any combination of units can be used, but most commonly one unit is used for all staff.</t>
        </r>
      </text>
    </comment>
    <comment ref="D21" authorId="0" shapeId="0" xr:uid="{3D5AAE79-638E-4C19-A4DC-2739B6E5C53B}">
      <text>
        <r>
          <rPr>
            <sz val="10"/>
            <color indexed="81"/>
            <rFont val="Tahoma"/>
            <family val="2"/>
          </rPr>
          <t>Enter hours, days, months or pa.  Any combination of units can be used, but most commonly one unit is used for all staff.</t>
        </r>
      </text>
    </comment>
    <comment ref="D22" authorId="0" shapeId="0" xr:uid="{C79091C5-02FA-4BDE-BBAB-AF3F44526A45}">
      <text>
        <r>
          <rPr>
            <sz val="10"/>
            <color indexed="81"/>
            <rFont val="Tahoma"/>
            <family val="2"/>
          </rPr>
          <t>Enter hours, days, months or pa.  Any combination of units can be used, but most commonly one unit is used for all staff.</t>
        </r>
      </text>
    </comment>
    <comment ref="D23" authorId="0" shapeId="0" xr:uid="{42BD4CEC-2E0A-4AE0-9A6C-FBC95C1D2A14}">
      <text>
        <r>
          <rPr>
            <sz val="10"/>
            <color indexed="81"/>
            <rFont val="Tahoma"/>
            <family val="2"/>
          </rPr>
          <t>Enter hours, days, months or pa.  Any combination of units can be used, but most commonly one unit is used for all staff.</t>
        </r>
      </text>
    </comment>
    <comment ref="D24" authorId="0" shapeId="0" xr:uid="{3F76DF29-B036-4DC3-912E-D716B229E667}">
      <text>
        <r>
          <rPr>
            <sz val="10"/>
            <color indexed="81"/>
            <rFont val="Tahoma"/>
            <family val="2"/>
          </rPr>
          <t>Enter hours, days, months or pa.  Any combination of units can be used, but most commonly one unit is used for all staff.</t>
        </r>
      </text>
    </comment>
    <comment ref="D25" authorId="0" shapeId="0" xr:uid="{C6A31E6B-45F7-4658-9A2B-1515A50F8FEB}">
      <text>
        <r>
          <rPr>
            <sz val="10"/>
            <color indexed="81"/>
            <rFont val="Tahoma"/>
            <family val="2"/>
          </rPr>
          <t>Enter hours, days, months or pa.  Any combination of units can be used, but most commonly one unit is used for all staff.</t>
        </r>
      </text>
    </comment>
    <comment ref="A31" authorId="0" shapeId="0" xr:uid="{B500F347-63DA-4CF2-9CF7-609495CF961C}">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6" authorId="0" shapeId="0" xr:uid="{BF7B37A7-7EDA-4BD5-88A4-AA4BCC4C1EAD}">
      <text>
        <r>
          <rPr>
            <sz val="10"/>
            <color rgb="FF000000"/>
            <rFont val="Tahoma"/>
            <family val="2"/>
          </rPr>
          <t>Select either job title or Payclass category</t>
        </r>
      </text>
    </comment>
    <comment ref="D36" authorId="0" shapeId="0" xr:uid="{C51AAF9B-9D62-434C-A414-3E30D2B3B8D3}">
      <text>
        <r>
          <rPr>
            <sz val="10"/>
            <color indexed="81"/>
            <rFont val="Tahoma"/>
            <family val="2"/>
          </rPr>
          <t>Enter hours, days, months or pa.  Any combination of units can be used, but most commonly one unit is used for all staff.</t>
        </r>
      </text>
    </comment>
    <comment ref="G36" authorId="0" shapeId="0" xr:uid="{3727BE57-4700-43D2-B944-E8C186B1A44B}">
      <text>
        <r>
          <rPr>
            <sz val="10"/>
            <color indexed="81"/>
            <rFont val="Tahoma"/>
            <family val="2"/>
          </rPr>
          <t>The names of particular persons can be entered here if required</t>
        </r>
        <r>
          <rPr>
            <sz val="8"/>
            <color indexed="81"/>
            <rFont val="Tahoma"/>
            <family val="2"/>
          </rPr>
          <t>.</t>
        </r>
      </text>
    </comment>
    <comment ref="D37" authorId="0" shapeId="0" xr:uid="{63C0F014-5210-4823-A3F1-03FA73471555}">
      <text>
        <r>
          <rPr>
            <sz val="10"/>
            <color indexed="81"/>
            <rFont val="Tahoma"/>
            <family val="2"/>
          </rPr>
          <t>Enter hours, days, months or pa.  Any combination of units can be used, but most commonly one unit is used for all staff.</t>
        </r>
      </text>
    </comment>
    <comment ref="D38" authorId="0" shapeId="0" xr:uid="{DB2675B6-8136-4DB3-8DAF-6933EB31F08E}">
      <text>
        <r>
          <rPr>
            <sz val="10"/>
            <color indexed="81"/>
            <rFont val="Tahoma"/>
            <family val="2"/>
          </rPr>
          <t>Enter hours, days, months or pa.  Any combination of units can be used, but most commonly one unit is used for all staff.</t>
        </r>
      </text>
    </comment>
    <comment ref="D39" authorId="0" shapeId="0" xr:uid="{87DA5CCE-DEB8-4EB2-B8A0-B3B911600AEB}">
      <text>
        <r>
          <rPr>
            <sz val="10"/>
            <color indexed="81"/>
            <rFont val="Tahoma"/>
            <family val="2"/>
          </rPr>
          <t>Enter hours, days, months or pa.  Any combination of units can be used, but most commonly one unit is used for all staff.</t>
        </r>
      </text>
    </comment>
    <comment ref="D40" authorId="0" shapeId="0" xr:uid="{D4A7FAB4-29CF-4507-8968-9173F42A753B}">
      <text>
        <r>
          <rPr>
            <sz val="10"/>
            <color indexed="81"/>
            <rFont val="Tahoma"/>
            <family val="2"/>
          </rPr>
          <t>Enter hours, days, months or pa.  Any combination of units can be used, but most commonly one unit is used for all staff.</t>
        </r>
      </text>
    </comment>
    <comment ref="D41" authorId="0" shapeId="0" xr:uid="{6D08A008-3032-4B31-AA1B-C4172A9B5B7B}">
      <text>
        <r>
          <rPr>
            <sz val="10"/>
            <color indexed="81"/>
            <rFont val="Tahoma"/>
            <family val="2"/>
          </rPr>
          <t>Enter hours, days, months or pa.  Any combination of units can be used, but most commonly one unit is used for all staff.</t>
        </r>
      </text>
    </comment>
    <comment ref="D42" authorId="0" shapeId="0" xr:uid="{0EDECAFF-FD01-4926-9299-E474DCA01B75}">
      <text>
        <r>
          <rPr>
            <sz val="10"/>
            <color indexed="81"/>
            <rFont val="Tahoma"/>
            <family val="2"/>
          </rPr>
          <t>Enter hours, days, months or pa.  Any combination of units can be used, but most commonly one unit is used for all staff.</t>
        </r>
      </text>
    </comment>
    <comment ref="D43" authorId="0" shapeId="0" xr:uid="{348FD086-6C8B-4108-8AB8-E12EB74588E6}">
      <text>
        <r>
          <rPr>
            <sz val="10"/>
            <color indexed="81"/>
            <rFont val="Tahoma"/>
            <family val="2"/>
          </rPr>
          <t>Enter hours, days, months or pa.  Any combination of units can be used, but most commonly one unit is used for all staff.</t>
        </r>
      </text>
    </comment>
    <comment ref="A55" authorId="0" shapeId="0" xr:uid="{4C0961CD-A1A6-4979-912D-BD7DBBA43835}">
      <text>
        <r>
          <rPr>
            <sz val="10"/>
            <color indexed="81"/>
            <rFont val="Tahoma"/>
            <family val="2"/>
          </rPr>
          <t>Unused rows can be hidden if required.  (Unprotect sheet, hide and re-protect)</t>
        </r>
      </text>
    </comment>
    <comment ref="A56" authorId="0" shapeId="0" xr:uid="{AF663BA4-2B86-42A5-9A34-77CD5F614481}">
      <text>
        <r>
          <rPr>
            <sz val="10"/>
            <color indexed="81"/>
            <rFont val="Tahoma"/>
            <family val="2"/>
          </rPr>
          <t>If insufficient rows, unprotect sheet, insert new rows above this row, and drag and drop all formulas across entire row.  Protect sheet again.</t>
        </r>
      </text>
    </comment>
    <comment ref="C124" authorId="0" shapeId="0" xr:uid="{2010480E-2C64-41EF-874B-5EA1AD0AD6EA}">
      <text>
        <r>
          <rPr>
            <sz val="10"/>
            <color indexed="81"/>
            <rFont val="Tahoma"/>
            <family val="2"/>
          </rPr>
          <t xml:space="preserve">The VAT rates can be either 0% for a zero rated contract (e.g international funder) or normal rate (14%) or VAT Exempt. VAT is complex, if in doubt ask! </t>
        </r>
      </text>
    </comment>
    <comment ref="D124" authorId="0" shapeId="0" xr:uid="{E9A4FAA1-DD44-4992-872F-44C925B54553}">
      <text>
        <r>
          <rPr>
            <sz val="8"/>
            <color indexed="81"/>
            <rFont val="Tahoma"/>
            <family val="2"/>
          </rPr>
          <t>VAT rates can be 0 if zero rated (e.g international funder) or normal rates (14%).  If in doubt, ask!</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C6A666C9-06FE-4A65-B334-291D14886F5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8D0F70F-BA14-44E4-855A-8F48FA9EF46F}">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DAA1C583-D35A-4FEB-8928-E426FF8824BD}">
      <text>
        <r>
          <rPr>
            <sz val="10"/>
            <color indexed="81"/>
            <rFont val="Tahoma"/>
            <family val="2"/>
          </rPr>
          <t>If the contract period is less than 1 year,  or the funder does not require costing each year separately, it may be easier to use the single period template.  This can cost multiple years, but does not identify costs in any one year.</t>
        </r>
      </text>
    </comment>
    <comment ref="D13" authorId="0" shapeId="0" xr:uid="{CF477BB6-8C5A-4A75-8378-E83EFC5973A2}">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2D914B19-B801-4075-8F16-8070B78881E7}">
      <text>
        <r>
          <rPr>
            <sz val="10"/>
            <color rgb="FF000000"/>
            <rFont val="Tahoma"/>
            <family val="2"/>
          </rPr>
          <t>Rates are looked up from Rates sheet based on the units selected and Faculty. These automatically include correct COE and Faculty costs based on the audited figures from Finance Dept.</t>
        </r>
      </text>
    </comment>
    <comment ref="D14" authorId="0" shapeId="0" xr:uid="{34A9FC77-C74C-4AAE-8EE6-351EF844F0BE}">
      <text>
        <r>
          <rPr>
            <sz val="10"/>
            <color indexed="81"/>
            <rFont val="Tahoma"/>
            <family val="2"/>
          </rPr>
          <t>Enter hours, days, months or pa.  Any combination of units can be used, but most commonly one unit is used for all staff.</t>
        </r>
      </text>
    </comment>
    <comment ref="E14" authorId="0" shapeId="0" xr:uid="{A8DD792A-B00F-404F-AF7B-0943FD82620D}">
      <text>
        <r>
          <rPr>
            <sz val="10"/>
            <color rgb="FF000000"/>
            <rFont val="Tahoma"/>
            <family val="2"/>
          </rPr>
          <t xml:space="preserve">The time entered  here should be what is estimated is likely to be spent by the various categories of staff, irrespective of whether their time will be charged or not and </t>
        </r>
        <r>
          <rPr>
            <b/>
            <sz val="10"/>
            <color rgb="FFFF0000"/>
            <rFont val="Tahoma"/>
            <family val="2"/>
          </rPr>
          <t>cannot be greater than the contract period for the year.</t>
        </r>
      </text>
    </comment>
    <comment ref="G14" authorId="0" shapeId="0" xr:uid="{AFEA4654-5DAE-4E57-8A74-11F3ABD79E66}">
      <text>
        <r>
          <rPr>
            <sz val="10"/>
            <color indexed="81"/>
            <rFont val="Tahoma"/>
            <family val="2"/>
          </rPr>
          <t>The names of particular persons can be entered here if required</t>
        </r>
        <r>
          <rPr>
            <sz val="8"/>
            <color indexed="81"/>
            <rFont val="Tahoma"/>
            <family val="2"/>
          </rPr>
          <t>.</t>
        </r>
      </text>
    </comment>
    <comment ref="D15" authorId="0" shapeId="0" xr:uid="{7E7B6C2A-9D5A-42E8-9642-59EA9B3FD87B}">
      <text>
        <r>
          <rPr>
            <sz val="10"/>
            <color indexed="81"/>
            <rFont val="Tahoma"/>
            <family val="2"/>
          </rPr>
          <t>Enter hours, days, months or pa.  Any combination of units can be used, but most commonly one unit is used for all staff.</t>
        </r>
      </text>
    </comment>
    <comment ref="D16" authorId="0" shapeId="0" xr:uid="{B7E97C0F-BE7E-4801-81DC-D9BEF06F9FCA}">
      <text>
        <r>
          <rPr>
            <sz val="10"/>
            <color indexed="81"/>
            <rFont val="Tahoma"/>
            <family val="2"/>
          </rPr>
          <t>Enter hours, days, months or pa.  Any combination of units can be used, but most commonly one unit is used for all staff.</t>
        </r>
      </text>
    </comment>
    <comment ref="D17" authorId="0" shapeId="0" xr:uid="{0BDB4154-1555-4342-B34E-1067F189BCBC}">
      <text>
        <r>
          <rPr>
            <sz val="10"/>
            <color indexed="81"/>
            <rFont val="Tahoma"/>
            <family val="2"/>
          </rPr>
          <t>Enter hours, days, months or pa.  Any combination of units can be used, but most commonly one unit is used for all staff.</t>
        </r>
      </text>
    </comment>
    <comment ref="D18" authorId="0" shapeId="0" xr:uid="{31B841B6-6DA8-4D35-9D74-96051B8FC832}">
      <text>
        <r>
          <rPr>
            <sz val="10"/>
            <color indexed="81"/>
            <rFont val="Tahoma"/>
            <family val="2"/>
          </rPr>
          <t>Enter hours, days, months or pa.  Any combination of units can be used, but most commonly one unit is used for all staff.</t>
        </r>
      </text>
    </comment>
    <comment ref="D19" authorId="0" shapeId="0" xr:uid="{0E4FB0C6-F7AC-4B09-A2BB-1F59249BCF27}">
      <text>
        <r>
          <rPr>
            <sz val="10"/>
            <color indexed="81"/>
            <rFont val="Tahoma"/>
            <family val="2"/>
          </rPr>
          <t>Enter hours, days, months or pa.  Any combination of units can be used, but most commonly one unit is used for all staff.</t>
        </r>
      </text>
    </comment>
    <comment ref="D20" authorId="0" shapeId="0" xr:uid="{80C4EF03-4651-448A-A8EF-BDD64A11D28E}">
      <text>
        <r>
          <rPr>
            <sz val="10"/>
            <color indexed="81"/>
            <rFont val="Tahoma"/>
            <family val="2"/>
          </rPr>
          <t>Enter hours, days, months or pa.  Any combination of units can be used, but most commonly one unit is used for all staff.</t>
        </r>
      </text>
    </comment>
    <comment ref="D21" authorId="0" shapeId="0" xr:uid="{02042D5A-43FB-4261-B949-7BB016CF4AE7}">
      <text>
        <r>
          <rPr>
            <sz val="10"/>
            <color indexed="81"/>
            <rFont val="Tahoma"/>
            <family val="2"/>
          </rPr>
          <t>Enter hours, days, months or pa.  Any combination of units can be used, but most commonly one unit is used for all staff.</t>
        </r>
      </text>
    </comment>
    <comment ref="D22" authorId="0" shapeId="0" xr:uid="{421429D1-F2AF-4C4A-BF53-2A91E41A4BCA}">
      <text>
        <r>
          <rPr>
            <sz val="10"/>
            <color indexed="81"/>
            <rFont val="Tahoma"/>
            <family val="2"/>
          </rPr>
          <t>Enter hours, days, months or pa.  Any combination of units can be used, but most commonly one unit is used for all staff.</t>
        </r>
      </text>
    </comment>
    <comment ref="D23" authorId="0" shapeId="0" xr:uid="{252819A3-5FA6-42D5-A2A7-FEA11DD2D540}">
      <text>
        <r>
          <rPr>
            <sz val="10"/>
            <color indexed="81"/>
            <rFont val="Tahoma"/>
            <family val="2"/>
          </rPr>
          <t>Enter hours, days, months or pa.  Any combination of units can be used, but most commonly one unit is used for all staff.</t>
        </r>
      </text>
    </comment>
    <comment ref="D24" authorId="0" shapeId="0" xr:uid="{E37BE546-61CC-4F6A-B4AE-B8DE463454C7}">
      <text>
        <r>
          <rPr>
            <sz val="10"/>
            <color indexed="81"/>
            <rFont val="Tahoma"/>
            <family val="2"/>
          </rPr>
          <t>Enter hours, days, months or pa.  Any combination of units can be used, but most commonly one unit is used for all staff.</t>
        </r>
      </text>
    </comment>
    <comment ref="D25" authorId="0" shapeId="0" xr:uid="{0A241AA4-CDD2-4177-B2F9-FD3551B4B1BB}">
      <text>
        <r>
          <rPr>
            <sz val="10"/>
            <color indexed="81"/>
            <rFont val="Tahoma"/>
            <family val="2"/>
          </rPr>
          <t>Enter hours, days, months or pa.  Any combination of units can be used, but most commonly one unit is used for all staff.</t>
        </r>
      </text>
    </comment>
    <comment ref="A31" authorId="0" shapeId="0" xr:uid="{6B4131F9-C2DD-4FD6-920E-B67099CBC1DD}">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6" authorId="0" shapeId="0" xr:uid="{5D3D9ABE-59F7-4320-8DA0-8F6DDA79680F}">
      <text>
        <r>
          <rPr>
            <sz val="10"/>
            <color rgb="FF000000"/>
            <rFont val="Tahoma"/>
            <family val="2"/>
          </rPr>
          <t>Select either job title or Payclass category</t>
        </r>
      </text>
    </comment>
    <comment ref="D36" authorId="0" shapeId="0" xr:uid="{FD2E0FC6-881E-47F6-8E0A-956B66FE1388}">
      <text>
        <r>
          <rPr>
            <sz val="10"/>
            <color indexed="81"/>
            <rFont val="Tahoma"/>
            <family val="2"/>
          </rPr>
          <t>Enter hours, days, months or pa.  Any combination of units can be used, but most commonly one unit is used for all staff.</t>
        </r>
      </text>
    </comment>
    <comment ref="G36" authorId="0" shapeId="0" xr:uid="{A5F3AD5E-FEBE-4447-8085-05BE381B87D2}">
      <text>
        <r>
          <rPr>
            <sz val="10"/>
            <color indexed="81"/>
            <rFont val="Tahoma"/>
            <family val="2"/>
          </rPr>
          <t>The names of particular persons can be entered here if required</t>
        </r>
        <r>
          <rPr>
            <sz val="8"/>
            <color indexed="81"/>
            <rFont val="Tahoma"/>
            <family val="2"/>
          </rPr>
          <t>.</t>
        </r>
      </text>
    </comment>
    <comment ref="D37" authorId="0" shapeId="0" xr:uid="{1506318D-211D-49D4-88C9-23F1EBFA392B}">
      <text>
        <r>
          <rPr>
            <sz val="10"/>
            <color indexed="81"/>
            <rFont val="Tahoma"/>
            <family val="2"/>
          </rPr>
          <t>Enter hours, days, months or pa.  Any combination of units can be used, but most commonly one unit is used for all staff.</t>
        </r>
      </text>
    </comment>
    <comment ref="D38" authorId="0" shapeId="0" xr:uid="{E7F2B9FF-7F6F-4A00-8B7C-72336051C0E4}">
      <text>
        <r>
          <rPr>
            <sz val="10"/>
            <color indexed="81"/>
            <rFont val="Tahoma"/>
            <family val="2"/>
          </rPr>
          <t>Enter hours, days, months or pa.  Any combination of units can be used, but most commonly one unit is used for all staff.</t>
        </r>
      </text>
    </comment>
    <comment ref="D39" authorId="0" shapeId="0" xr:uid="{1457FC35-8B12-437D-8C32-6465CC9D6A03}">
      <text>
        <r>
          <rPr>
            <sz val="10"/>
            <color indexed="81"/>
            <rFont val="Tahoma"/>
            <family val="2"/>
          </rPr>
          <t>Enter hours, days, months or pa.  Any combination of units can be used, but most commonly one unit is used for all staff.</t>
        </r>
      </text>
    </comment>
    <comment ref="D40" authorId="0" shapeId="0" xr:uid="{9B719197-13EE-4855-8F0C-F6F534D4B9C8}">
      <text>
        <r>
          <rPr>
            <sz val="10"/>
            <color indexed="81"/>
            <rFont val="Tahoma"/>
            <family val="2"/>
          </rPr>
          <t>Enter hours, days, months or pa.  Any combination of units can be used, but most commonly one unit is used for all staff.</t>
        </r>
      </text>
    </comment>
    <comment ref="D41" authorId="0" shapeId="0" xr:uid="{AFBCB5AA-EE38-4477-BF25-1B548458932A}">
      <text>
        <r>
          <rPr>
            <sz val="10"/>
            <color indexed="81"/>
            <rFont val="Tahoma"/>
            <family val="2"/>
          </rPr>
          <t>Enter hours, days, months or pa.  Any combination of units can be used, but most commonly one unit is used for all staff.</t>
        </r>
      </text>
    </comment>
    <comment ref="D42" authorId="0" shapeId="0" xr:uid="{D7ABF25F-3AF8-499E-B7EC-F0815F07FD1B}">
      <text>
        <r>
          <rPr>
            <sz val="10"/>
            <color indexed="81"/>
            <rFont val="Tahoma"/>
            <family val="2"/>
          </rPr>
          <t>Enter hours, days, months or pa.  Any combination of units can be used, but most commonly one unit is used for all staff.</t>
        </r>
      </text>
    </comment>
    <comment ref="D43" authorId="0" shapeId="0" xr:uid="{4ECB91DF-5670-411B-859B-C48EF52ECB12}">
      <text>
        <r>
          <rPr>
            <sz val="10"/>
            <color indexed="81"/>
            <rFont val="Tahoma"/>
            <family val="2"/>
          </rPr>
          <t>Enter hours, days, months or pa.  Any combination of units can be used, but most commonly one unit is used for all staff.</t>
        </r>
      </text>
    </comment>
    <comment ref="A55" authorId="0" shapeId="0" xr:uid="{9D9FE2AE-DC92-4B64-8675-2CE3AB8CD2A5}">
      <text>
        <r>
          <rPr>
            <sz val="10"/>
            <color indexed="81"/>
            <rFont val="Tahoma"/>
            <family val="2"/>
          </rPr>
          <t>Unused rows can be hidden if required.  (Unprotect sheet, hide and re-protect)</t>
        </r>
      </text>
    </comment>
    <comment ref="A56" authorId="0" shapeId="0" xr:uid="{1A217477-EE26-4DC2-BEF2-7FF6CAE20AF8}">
      <text>
        <r>
          <rPr>
            <sz val="10"/>
            <color indexed="81"/>
            <rFont val="Tahoma"/>
            <family val="2"/>
          </rPr>
          <t>If insufficient rows, unprotect sheet, insert new rows above this row, and drag and drop all formulas across entire row.  Protect sheet again.</t>
        </r>
      </text>
    </comment>
    <comment ref="C124" authorId="0" shapeId="0" xr:uid="{612B49D1-7849-4D68-8EB3-7E56DACA9491}">
      <text>
        <r>
          <rPr>
            <sz val="10"/>
            <color indexed="81"/>
            <rFont val="Tahoma"/>
            <family val="2"/>
          </rPr>
          <t xml:space="preserve">The VAT rates can be either 0% for a zero rated contract (e.g international funder) or normal rate (14%) or VAT Exempt. VAT is complex, if in doubt ask! </t>
        </r>
      </text>
    </comment>
    <comment ref="D124" authorId="0" shapeId="0" xr:uid="{108BB6C3-322A-4F87-BD8C-129399A63A39}">
      <text>
        <r>
          <rPr>
            <sz val="8"/>
            <color indexed="81"/>
            <rFont val="Tahoma"/>
            <family val="2"/>
          </rPr>
          <t>VAT rates can be 0 if zero rated (e.g international funder) or normal rates (14%).  If in doubt, ask!</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B4" authorId="0" shapeId="0" xr:uid="{00000000-0006-0000-0C00-000001000000}">
      <text>
        <r>
          <rPr>
            <sz val="10"/>
            <color indexed="81"/>
            <rFont val="Tahoma"/>
            <family val="2"/>
          </rPr>
          <t>Two alternative ways are provided for entering new positions. The text description is entered in column A, and either the payclass equivalent (5 to 12) in column B, or the annual COE in column C.</t>
        </r>
      </text>
    </comment>
    <comment ref="A5" authorId="0" shapeId="0" xr:uid="{00000000-0006-0000-0C00-000002000000}">
      <text>
        <r>
          <rPr>
            <sz val="8"/>
            <color indexed="81"/>
            <rFont val="Tahoma"/>
            <family val="2"/>
          </rPr>
          <t>Enter text description of position.  The names must be unique.  If there is a list available, then you can copy and paste into this list i.e does not need to be retyped.</t>
        </r>
      </text>
    </comment>
    <comment ref="B5" authorId="0" shapeId="0" xr:uid="{00000000-0006-0000-0C00-000003000000}">
      <text>
        <r>
          <rPr>
            <sz val="8"/>
            <color indexed="81"/>
            <rFont val="Tahoma"/>
            <family val="2"/>
          </rPr>
          <t>Enter payclass equivalent (5 to 12)
or 
enter COE value in column C</t>
        </r>
      </text>
    </comment>
    <comment ref="C5" authorId="0" shapeId="0" xr:uid="{00000000-0006-0000-0C00-000004000000}">
      <text>
        <r>
          <rPr>
            <sz val="8"/>
            <color indexed="81"/>
            <rFont val="Tahoma"/>
            <family val="2"/>
          </rPr>
          <t>Enter COE for this position, or enter equivalent payclass in Column B.</t>
        </r>
      </text>
    </comment>
    <comment ref="A15" authorId="0" shapeId="0" xr:uid="{00000000-0006-0000-0C00-000005000000}">
      <text>
        <r>
          <rPr>
            <sz val="10"/>
            <color indexed="81"/>
            <rFont val="Tahoma"/>
            <family val="2"/>
          </rPr>
          <t>If additional positions are required, unprotect sheet and insert new rows above this row, ensuring that all formulas are copied. If more rows are added than are supported in the rates sheet, rows must be added in the rates sheet. Protect sheet when completed.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Joy Joachims</author>
    <author>Tony Heher</author>
  </authors>
  <commentList>
    <comment ref="C13" authorId="0" shapeId="0" xr:uid="{C808D621-F328-44DA-9AF2-BC233E67A86A}">
      <text>
        <r>
          <rPr>
            <sz val="9"/>
            <color indexed="81"/>
            <rFont val="Tahoma"/>
            <family val="2"/>
          </rPr>
          <t xml:space="preserve">Rates based on 
Department of Public Service and Administration (DPSA) 1.5% COLA (backdated to 1 July 2021) - received updated rates in Nov 2021
</t>
        </r>
      </text>
    </comment>
    <comment ref="A31" authorId="1" shapeId="0" xr:uid="{00000000-0006-0000-0D00-000002000000}">
      <text>
        <r>
          <rPr>
            <sz val="10"/>
            <color rgb="FF000000"/>
            <rFont val="Tahoma"/>
            <family val="2"/>
          </rPr>
          <t>If additional positions are required, unprotect sheet, insert new rows above this row, and copy all formulas from this row to the new row. Protect sheet when completed.</t>
        </r>
      </text>
    </comment>
    <comment ref="C32" authorId="0" shapeId="0" xr:uid="{7D0AB599-CC5E-4F12-9F53-0670F71C6096}">
      <text>
        <r>
          <rPr>
            <sz val="9"/>
            <color indexed="81"/>
            <rFont val="Tahoma"/>
            <family val="2"/>
          </rPr>
          <t xml:space="preserve">Base COE includes 5.2% increase agreed upon for 2022 as well as 2.6% levy
</t>
        </r>
      </text>
    </comment>
    <comment ref="C38" authorId="0" shapeId="0" xr:uid="{088F3192-12D4-4B88-A313-F07CFF9784DE}">
      <text>
        <r>
          <rPr>
            <sz val="9"/>
            <color indexed="81"/>
            <rFont val="Tahoma"/>
            <family val="2"/>
          </rPr>
          <t xml:space="preserve">Base COE not updated for increase % yet therefore assumed a 7% increase rate for 2022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G7" authorId="0" shapeId="0" xr:uid="{00000000-0006-0000-0E00-000001000000}">
      <text>
        <r>
          <rPr>
            <sz val="8"/>
            <color indexed="81"/>
            <rFont val="Tahoma"/>
            <family val="2"/>
          </rPr>
          <t>Basic structure check.  Will need editing if structure is deliberately changed.</t>
        </r>
      </text>
    </comment>
    <comment ref="G20" authorId="0" shapeId="0" xr:uid="{00000000-0006-0000-0E00-000002000000}">
      <text>
        <r>
          <rPr>
            <sz val="8"/>
            <color indexed="81"/>
            <rFont val="Tahoma"/>
            <family val="2"/>
          </rPr>
          <t>Basic structure check.  Will need editing if structure is deliberately changed.</t>
        </r>
        <r>
          <rPr>
            <sz val="8"/>
            <color indexed="81"/>
            <rFont val="Tahoma"/>
            <family val="2"/>
          </rPr>
          <t xml:space="preserve">
</t>
        </r>
      </text>
    </comment>
    <comment ref="G27" authorId="0" shapeId="0" xr:uid="{00000000-0006-0000-0E00-000003000000}">
      <text>
        <r>
          <rPr>
            <sz val="8"/>
            <color indexed="81"/>
            <rFont val="Tahoma"/>
            <family val="2"/>
          </rPr>
          <t>Basic structure check.  Will need editing if structure is deliberately changed.</t>
        </r>
      </text>
    </comment>
    <comment ref="G33" authorId="0" shapeId="0" xr:uid="{00000000-0006-0000-0E00-000004000000}">
      <text>
        <r>
          <rPr>
            <sz val="8"/>
            <color indexed="81"/>
            <rFont val="Tahoma"/>
            <family val="2"/>
          </rPr>
          <t>Basic structure check.  Will need editing if structure is deliberately changed.</t>
        </r>
      </text>
    </comment>
    <comment ref="G42" authorId="0" shapeId="0" xr:uid="{00000000-0006-0000-0E00-000005000000}">
      <text>
        <r>
          <rPr>
            <sz val="8"/>
            <color indexed="81"/>
            <rFont val="Tahoma"/>
            <family val="2"/>
          </rPr>
          <t>Basic structure check.  Will need editing if structure is deliberately changed.</t>
        </r>
      </text>
    </comment>
    <comment ref="G44" authorId="0" shapeId="0" xr:uid="{00000000-0006-0000-0E00-000006000000}">
      <text>
        <r>
          <rPr>
            <sz val="8"/>
            <color indexed="81"/>
            <rFont val="Tahoma"/>
            <family val="2"/>
          </rPr>
          <t>Basic structure check.  Will need editing if structure is deliberately changed.</t>
        </r>
      </text>
    </comment>
    <comment ref="G59" authorId="0" shapeId="0" xr:uid="{00000000-0006-0000-0E00-000007000000}">
      <text>
        <r>
          <rPr>
            <sz val="8"/>
            <color indexed="81"/>
            <rFont val="Tahoma"/>
            <family val="2"/>
          </rPr>
          <t>Basic structure check.  Will need editing if structure is deliberately changed.</t>
        </r>
      </text>
    </comment>
    <comment ref="G70" authorId="0" shapeId="0" xr:uid="{00000000-0006-0000-0E00-000008000000}">
      <text>
        <r>
          <rPr>
            <sz val="8"/>
            <color indexed="81"/>
            <rFont val="Tahoma"/>
            <family val="2"/>
          </rPr>
          <t>Basic structure check.  Will need editing if structure is deliberately changed.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Tony Heher</author>
  </authors>
  <commentList>
    <comment ref="C3" authorId="0" shapeId="0" xr:uid="{00000000-0006-0000-0400-000001000000}">
      <text>
        <r>
          <rPr>
            <b/>
            <sz val="9"/>
            <color rgb="FF000000"/>
            <rFont val="Arial"/>
            <family val="2"/>
          </rPr>
          <t>Off-Campus may be used for Clinical Trials done at facilities where rent need to be paid</t>
        </r>
        <r>
          <rPr>
            <sz val="9"/>
            <color rgb="FF000000"/>
            <rFont val="Arial"/>
            <family val="2"/>
          </rPr>
          <t xml:space="preserve">
</t>
        </r>
      </text>
    </comment>
    <comment ref="T8" authorId="1" shapeId="0" xr:uid="{00000000-0006-0000-04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B9" authorId="1" shapeId="0" xr:uid="{00000000-0006-0000-0400-000003000000}">
      <text>
        <r>
          <rPr>
            <sz val="10"/>
            <color rgb="FF000000"/>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T9" authorId="1" shapeId="0" xr:uid="{00000000-0006-0000-0400-000004000000}">
      <text>
        <r>
          <rPr>
            <sz val="10"/>
            <color indexed="81"/>
            <rFont val="Tahoma"/>
            <family val="2"/>
          </rPr>
          <t>This flag should only have values 0 or 1.  It is used to remove all costs of academic staff (for those cases where the funder rules do not permit academic time to be included) while retaining the correct calculation of time in order that the standard unit costs calculate correctly.</t>
        </r>
      </text>
    </comment>
    <comment ref="U9" authorId="1" shapeId="0" xr:uid="{00000000-0006-0000-0400-000005000000}">
      <text>
        <r>
          <rPr>
            <sz val="8"/>
            <color indexed="81"/>
            <rFont val="Tahoma"/>
            <family val="2"/>
          </rPr>
          <t>This flag is used to include or omit all academic costs. This is required for some funders.  (See also flag 2 below)</t>
        </r>
      </text>
    </comment>
    <comment ref="U10" authorId="1" shapeId="0" xr:uid="{00000000-0006-0000-0400-000006000000}">
      <text>
        <r>
          <rPr>
            <sz val="10"/>
            <color indexed="81"/>
            <rFont val="Tahoma"/>
            <family val="2"/>
          </rPr>
          <t>This flag omits only the academic cost, whle retaining the faculty cost proportion.  (Added for Hummanities Faculty)</t>
        </r>
      </text>
    </comment>
    <comment ref="T11" authorId="1" shapeId="0" xr:uid="{00000000-0006-0000-0400-000007000000}">
      <text>
        <r>
          <rPr>
            <sz val="10"/>
            <color rgb="FF000000"/>
            <rFont val="Tahoma"/>
            <family val="2"/>
          </rPr>
          <t>This parameter is provided for ease of applying an increase in price above cost e.g. if a scarce skills premium applies. This may be possible in some circumstances and is certainly a useful negotiating element.</t>
        </r>
      </text>
    </comment>
    <comment ref="U11" authorId="1" shapeId="0" xr:uid="{00000000-0006-0000-0400-000008000000}">
      <text>
        <r>
          <rPr>
            <sz val="8"/>
            <color indexed="81"/>
            <rFont val="Tahoma"/>
            <family val="2"/>
          </rPr>
          <t xml:space="preserve">The mark-up parameter can be used to increase (or decrease) the cost of a contract (perhaps to market related rates) or it can be used to adjust a contract value to a given figure, with the staff time remaining constant.  Note that the Faculty cost amount remains constant as the mark-up increases, with all the increase being credited to the research fund. </t>
        </r>
      </text>
    </comment>
    <comment ref="B26" authorId="1" shapeId="0" xr:uid="{00000000-0006-0000-0400-000009000000}">
      <text>
        <r>
          <rPr>
            <sz val="10"/>
            <color rgb="FF000000"/>
            <rFont val="Tahoma"/>
            <family val="2"/>
          </rPr>
          <t xml:space="preserve">The VAT rates can be either 0% for a zero rated contract (e.g international funder) or normal rate (14%) or VAT Exempt. VAT is complex, if in doubt ask! </t>
        </r>
      </text>
    </comment>
    <comment ref="C26" authorId="1" shapeId="0" xr:uid="{00000000-0006-0000-0400-00000A000000}">
      <text>
        <r>
          <rPr>
            <sz val="8"/>
            <color rgb="FF000000"/>
            <rFont val="Tahoma"/>
            <family val="2"/>
          </rPr>
          <t>VAT rates can be 0 if zero rated (e.g international funder) or normal rates (14%).  If in doubt, ask!</t>
        </r>
      </text>
    </comment>
    <comment ref="B59" authorId="1" shapeId="0" xr:uid="{00000000-0006-0000-0400-00000B000000}">
      <text>
        <r>
          <rPr>
            <sz val="10"/>
            <color rgb="FF000000"/>
            <rFont val="Tahoma"/>
            <family val="2"/>
          </rPr>
          <t xml:space="preserve">The VAT rates can be either 0% for a zero rated contract (e.g international funder) or normal rate (14%) or VAT Exempt. VAT is complex, if in doubt ask! </t>
        </r>
      </text>
    </comment>
    <comment ref="C59" authorId="1" shapeId="0" xr:uid="{00000000-0006-0000-0400-00000C000000}">
      <text>
        <r>
          <rPr>
            <sz val="8"/>
            <color rgb="FF000000"/>
            <rFont val="Tahoma"/>
            <family val="2"/>
          </rPr>
          <t>VAT rates can be 0 if zero rated (e.g international funder) or normal rates (14%).  If in doubt, ask!</t>
        </r>
      </text>
    </comment>
    <comment ref="B76" authorId="1" shapeId="0" xr:uid="{00000000-0006-0000-0400-00000D000000}">
      <text>
        <r>
          <rPr>
            <sz val="10"/>
            <color indexed="81"/>
            <rFont val="Tahoma"/>
            <family val="2"/>
          </rPr>
          <t xml:space="preserve">The VAT rates can be either 0% for a zero rated contract (e.g international funder) or normal rate (14%) or VAT Exempt. VAT is complex, if in doubt ask! </t>
        </r>
      </text>
    </comment>
    <comment ref="C76" authorId="1" shapeId="0" xr:uid="{00000000-0006-0000-0400-00000E000000}">
      <text>
        <r>
          <rPr>
            <sz val="8"/>
            <color indexed="81"/>
            <rFont val="Tahoma"/>
            <family val="2"/>
          </rPr>
          <t>VAT rates can be 0 if zero rated (e.g international funder) or normal rates (14%).  If in doubt, ask!</t>
        </r>
      </text>
    </comment>
    <comment ref="B100" authorId="1" shapeId="0" xr:uid="{00000000-0006-0000-0400-00000F000000}">
      <text>
        <r>
          <rPr>
            <sz val="10"/>
            <color indexed="81"/>
            <rFont val="Tahoma"/>
            <family val="2"/>
          </rPr>
          <t xml:space="preserve">The VAT rates can be either 0% for a zero rated contract (e.g international funder) or normal rate (14%) or VAT Exempt. VAT is complex, if in doubt ask! </t>
        </r>
      </text>
    </comment>
    <comment ref="C100" authorId="1" shapeId="0" xr:uid="{00000000-0006-0000-0400-000010000000}">
      <text>
        <r>
          <rPr>
            <sz val="8"/>
            <color indexed="81"/>
            <rFont val="Tahoma"/>
            <family val="2"/>
          </rPr>
          <t>VAT rates can be 0 if zero rated (e.g international funder) or normal rates (14%).  If in doubt, ask!</t>
        </r>
      </text>
    </comment>
    <comment ref="B122" authorId="1" shapeId="0" xr:uid="{00000000-0006-0000-0400-000011000000}">
      <text>
        <r>
          <rPr>
            <sz val="10"/>
            <color indexed="81"/>
            <rFont val="Tahoma"/>
            <family val="2"/>
          </rPr>
          <t xml:space="preserve">The VAT rates can be either 0% for a zero rated contract (e.g international funder) or normal rate (14%) or VAT Exempt. VAT is complex, if in doubt ask! </t>
        </r>
      </text>
    </comment>
    <comment ref="C122" authorId="1" shapeId="0" xr:uid="{00000000-0006-0000-0400-000012000000}">
      <text>
        <r>
          <rPr>
            <sz val="8"/>
            <color indexed="81"/>
            <rFont val="Tahoma"/>
            <family val="2"/>
          </rPr>
          <t>VAT rates can be 0 if zero rated (e.g international funder) or normal rates (14%).  If in doubt, ask!</t>
        </r>
      </text>
    </comment>
    <comment ref="B142" authorId="1" shapeId="0" xr:uid="{00000000-0006-0000-0400-000013000000}">
      <text>
        <r>
          <rPr>
            <sz val="10"/>
            <color indexed="81"/>
            <rFont val="Tahoma"/>
            <family val="2"/>
          </rPr>
          <t xml:space="preserve">The VAT rates can be either 0% for a zero rated contract (e.g international funder) or normal rate (14%) or VAT Exempt. VAT is complex, if in doubt ask! </t>
        </r>
      </text>
    </comment>
    <comment ref="C142" authorId="1" shapeId="0" xr:uid="{00000000-0006-0000-0400-000014000000}">
      <text>
        <r>
          <rPr>
            <sz val="8"/>
            <color indexed="81"/>
            <rFont val="Tahoma"/>
            <family val="2"/>
          </rPr>
          <t>VAT rates can be 0 if zero rated (e.g international funder) or normal rates (14%).  If in doubt, ask!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Tony Heher</author>
    <author>Administrator</author>
  </authors>
  <commentList>
    <comment ref="A5" authorId="0" shapeId="0" xr:uid="{00000000-0006-0000-0500-00000100000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0000000-0006-0000-05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1" shapeId="0" xr:uid="{00000000-0006-0000-0500-000003000000}">
      <text>
        <r>
          <rPr>
            <b/>
            <sz val="8"/>
            <color rgb="FF000000"/>
            <rFont val="Tahoma"/>
            <family val="2"/>
          </rPr>
          <t>delete sub yrs</t>
        </r>
      </text>
    </comment>
    <comment ref="D13" authorId="0" shapeId="0" xr:uid="{00000000-0006-0000-0500-000004000000}">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00000000-0006-0000-0500-000005000000}">
      <text>
        <r>
          <rPr>
            <sz val="10"/>
            <color rgb="FF000000"/>
            <rFont val="Tahoma"/>
            <family val="2"/>
          </rPr>
          <t>Rates are looked up from Rates sheet based on the units selected and Faculty. These automatically include correct COE and Faculty costs based on the audited figures from Finance Dept.</t>
        </r>
      </text>
    </comment>
    <comment ref="D14" authorId="0" shapeId="0" xr:uid="{00000000-0006-0000-0500-000006000000}">
      <text>
        <r>
          <rPr>
            <sz val="10"/>
            <color rgb="FF000000"/>
            <rFont val="Tahoma"/>
            <family val="2"/>
          </rPr>
          <t>Enter hours, days, months or pa.  Any combination of units can be used, but most commonly one unit is used for all staff.</t>
        </r>
      </text>
    </comment>
    <comment ref="E14" authorId="0" shapeId="0" xr:uid="{00000000-0006-0000-0500-000007000000}">
      <text>
        <r>
          <rPr>
            <sz val="10"/>
            <color rgb="FF000000"/>
            <rFont val="Tahoma"/>
            <family val="2"/>
          </rPr>
          <t xml:space="preserve">The time entered  here should be what is estimated is likely to be spent by the various categories of staff, irrespective of whether their time will be charged or not and </t>
        </r>
        <r>
          <rPr>
            <b/>
            <sz val="10"/>
            <color rgb="FFFF0000"/>
            <rFont val="Tahoma"/>
            <family val="2"/>
          </rPr>
          <t>cannot be greater than the contract period for the year.</t>
        </r>
      </text>
    </comment>
    <comment ref="G14" authorId="0" shapeId="0" xr:uid="{00000000-0006-0000-0500-000008000000}">
      <text>
        <r>
          <rPr>
            <sz val="10"/>
            <color indexed="81"/>
            <rFont val="Tahoma"/>
            <family val="2"/>
          </rPr>
          <t>The names of particular persons can be entered here if required</t>
        </r>
        <r>
          <rPr>
            <sz val="8"/>
            <color indexed="81"/>
            <rFont val="Tahoma"/>
            <family val="2"/>
          </rPr>
          <t>.</t>
        </r>
      </text>
    </comment>
    <comment ref="D15" authorId="0" shapeId="0" xr:uid="{6868A031-F028-4F18-B959-831D726AAE1E}">
      <text>
        <r>
          <rPr>
            <sz val="10"/>
            <color rgb="FF000000"/>
            <rFont val="Tahoma"/>
            <family val="2"/>
          </rPr>
          <t>Enter hours, days, months or pa.  Any combination of units can be used, but most commonly one unit is used for all staff.</t>
        </r>
      </text>
    </comment>
    <comment ref="D16" authorId="0" shapeId="0" xr:uid="{8B8DD0F3-B45F-4523-97AC-C839DAF84AE6}">
      <text>
        <r>
          <rPr>
            <sz val="10"/>
            <color rgb="FF000000"/>
            <rFont val="Tahoma"/>
            <family val="2"/>
          </rPr>
          <t>Enter hours, days, months or pa.  Any combination of units can be used, but most commonly one unit is used for all staff.</t>
        </r>
      </text>
    </comment>
    <comment ref="D17" authorId="0" shapeId="0" xr:uid="{8D779BFE-5277-4FBA-9D8F-077DA19F4EAD}">
      <text>
        <r>
          <rPr>
            <sz val="10"/>
            <color rgb="FF000000"/>
            <rFont val="Tahoma"/>
            <family val="2"/>
          </rPr>
          <t>Enter hours, days, months or pa.  Any combination of units can be used, but most commonly one unit is used for all staff.</t>
        </r>
      </text>
    </comment>
    <comment ref="D18" authorId="0" shapeId="0" xr:uid="{93D6EDAD-88C6-41D6-8CD8-A260372D8D91}">
      <text>
        <r>
          <rPr>
            <sz val="10"/>
            <color rgb="FF000000"/>
            <rFont val="Tahoma"/>
            <family val="2"/>
          </rPr>
          <t>Enter hours, days, months or pa.  Any combination of units can be used, but most commonly one unit is used for all staff.</t>
        </r>
      </text>
    </comment>
    <comment ref="D19" authorId="0" shapeId="0" xr:uid="{45E8735D-4B93-42F4-AD40-933FA030A75D}">
      <text>
        <r>
          <rPr>
            <sz val="10"/>
            <color rgb="FF000000"/>
            <rFont val="Tahoma"/>
            <family val="2"/>
          </rPr>
          <t>Enter hours, days, months or pa.  Any combination of units can be used, but most commonly one unit is used for all staff.</t>
        </r>
      </text>
    </comment>
    <comment ref="D20" authorId="0" shapeId="0" xr:uid="{FE5C164A-5D05-41E2-8759-173F596487D0}">
      <text>
        <r>
          <rPr>
            <sz val="10"/>
            <color rgb="FF000000"/>
            <rFont val="Tahoma"/>
            <family val="2"/>
          </rPr>
          <t>Enter hours, days, months or pa.  Any combination of units can be used, but most commonly one unit is used for all staff.</t>
        </r>
      </text>
    </comment>
    <comment ref="D21" authorId="0" shapeId="0" xr:uid="{83BDF0F3-EE61-44F2-BF33-167E014340AB}">
      <text>
        <r>
          <rPr>
            <sz val="10"/>
            <color rgb="FF000000"/>
            <rFont val="Tahoma"/>
            <family val="2"/>
          </rPr>
          <t>Enter hours, days, months or pa.  Any combination of units can be used, but most commonly one unit is used for all staff.</t>
        </r>
      </text>
    </comment>
    <comment ref="D22" authorId="0" shapeId="0" xr:uid="{F49F91B1-7FEE-49D3-86F1-CBBAA9DC682F}">
      <text>
        <r>
          <rPr>
            <sz val="10"/>
            <color rgb="FF000000"/>
            <rFont val="Tahoma"/>
            <family val="2"/>
          </rPr>
          <t>Enter hours, days, months or pa.  Any combination of units can be used, but most commonly one unit is used for all staff.</t>
        </r>
      </text>
    </comment>
    <comment ref="D23" authorId="0" shapeId="0" xr:uid="{E254571F-48B6-4408-BAE1-2807E7BD9E1C}">
      <text>
        <r>
          <rPr>
            <sz val="10"/>
            <color rgb="FF000000"/>
            <rFont val="Tahoma"/>
            <family val="2"/>
          </rPr>
          <t>Enter hours, days, months or pa.  Any combination of units can be used, but most commonly one unit is used for all staff.</t>
        </r>
      </text>
    </comment>
    <comment ref="D24" authorId="0" shapeId="0" xr:uid="{96A40DA3-487B-458C-81FB-7013BFC80E22}">
      <text>
        <r>
          <rPr>
            <sz val="10"/>
            <color rgb="FF000000"/>
            <rFont val="Tahoma"/>
            <family val="2"/>
          </rPr>
          <t>Enter hours, days, months or pa.  Any combination of units can be used, but most commonly one unit is used for all staff.</t>
        </r>
      </text>
    </comment>
    <comment ref="D25" authorId="0" shapeId="0" xr:uid="{EA0FE8F1-3CA8-49E0-AC0D-140605655ADA}">
      <text>
        <r>
          <rPr>
            <sz val="10"/>
            <color rgb="FF000000"/>
            <rFont val="Tahoma"/>
            <family val="2"/>
          </rPr>
          <t>Enter hours, days, months or pa.  Any combination of units can be used, but most commonly one unit is used for all staff.</t>
        </r>
      </text>
    </comment>
    <comment ref="A29" authorId="0" shapeId="0" xr:uid="{00000000-0006-0000-0500-000009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6" authorId="0" shapeId="0" xr:uid="{00000000-0006-0000-0500-00000A000000}">
      <text>
        <r>
          <rPr>
            <sz val="10"/>
            <color rgb="FF000000"/>
            <rFont val="Tahoma"/>
            <family val="2"/>
          </rPr>
          <t>Select either job title or Payclass category</t>
        </r>
      </text>
    </comment>
    <comment ref="D36" authorId="0" shapeId="0" xr:uid="{00000000-0006-0000-0500-00000B000000}">
      <text>
        <r>
          <rPr>
            <sz val="10"/>
            <color rgb="FF000000"/>
            <rFont val="Tahoma"/>
            <family val="2"/>
          </rPr>
          <t>Enter hours, days, months or pa.  Any combination of units can be used, but most commonly one unit is used for all staff.</t>
        </r>
      </text>
    </comment>
    <comment ref="G36" authorId="0" shapeId="0" xr:uid="{00000000-0006-0000-0500-00000C000000}">
      <text>
        <r>
          <rPr>
            <sz val="10"/>
            <color indexed="81"/>
            <rFont val="Tahoma"/>
            <family val="2"/>
          </rPr>
          <t>The names of particular persons can be entered here if required</t>
        </r>
        <r>
          <rPr>
            <sz val="8"/>
            <color indexed="81"/>
            <rFont val="Tahoma"/>
            <family val="2"/>
          </rPr>
          <t>.</t>
        </r>
      </text>
    </comment>
    <comment ref="D37" authorId="0" shapeId="0" xr:uid="{8FCFFAF9-01A0-4CD5-BDE6-BAD5F8BFA1DA}">
      <text>
        <r>
          <rPr>
            <sz val="10"/>
            <color rgb="FF000000"/>
            <rFont val="Tahoma"/>
            <family val="2"/>
          </rPr>
          <t>Enter hours, days, months or pa.  Any combination of units can be used, but most commonly one unit is used for all staff.</t>
        </r>
      </text>
    </comment>
    <comment ref="D38" authorId="0" shapeId="0" xr:uid="{6912FE60-1B94-496D-955D-179265483ABC}">
      <text>
        <r>
          <rPr>
            <sz val="10"/>
            <color rgb="FF000000"/>
            <rFont val="Tahoma"/>
            <family val="2"/>
          </rPr>
          <t>Enter hours, days, months or pa.  Any combination of units can be used, but most commonly one unit is used for all staff.</t>
        </r>
      </text>
    </comment>
    <comment ref="D39" authorId="0" shapeId="0" xr:uid="{BAFB593B-027C-46CE-8D28-D6E62439D2D3}">
      <text>
        <r>
          <rPr>
            <sz val="10"/>
            <color rgb="FF000000"/>
            <rFont val="Tahoma"/>
            <family val="2"/>
          </rPr>
          <t>Enter hours, days, months or pa.  Any combination of units can be used, but most commonly one unit is used for all staff.</t>
        </r>
      </text>
    </comment>
    <comment ref="D40" authorId="0" shapeId="0" xr:uid="{21D70FA2-960A-49BC-8601-1DDF9B54499E}">
      <text>
        <r>
          <rPr>
            <sz val="10"/>
            <color rgb="FF000000"/>
            <rFont val="Tahoma"/>
            <family val="2"/>
          </rPr>
          <t>Enter hours, days, months or pa.  Any combination of units can be used, but most commonly one unit is used for all staff.</t>
        </r>
      </text>
    </comment>
    <comment ref="D41" authorId="0" shapeId="0" xr:uid="{9E7BA0BD-ECF5-4F9F-B745-385039B92A42}">
      <text>
        <r>
          <rPr>
            <sz val="10"/>
            <color rgb="FF000000"/>
            <rFont val="Tahoma"/>
            <family val="2"/>
          </rPr>
          <t>Enter hours, days, months or pa.  Any combination of units can be used, but most commonly one unit is used for all staff.</t>
        </r>
      </text>
    </comment>
    <comment ref="D42" authorId="0" shapeId="0" xr:uid="{0A5164D7-2E59-4B54-894A-36E6299F4057}">
      <text>
        <r>
          <rPr>
            <sz val="10"/>
            <color rgb="FF000000"/>
            <rFont val="Tahoma"/>
            <family val="2"/>
          </rPr>
          <t>Enter hours, days, months or pa.  Any combination of units can be used, but most commonly one unit is used for all staff.</t>
        </r>
      </text>
    </comment>
    <comment ref="D43" authorId="0" shapeId="0" xr:uid="{EFCD2D83-1CCB-4EF9-AA53-7C66E492F97F}">
      <text>
        <r>
          <rPr>
            <sz val="10"/>
            <color rgb="FF000000"/>
            <rFont val="Tahoma"/>
            <family val="2"/>
          </rPr>
          <t>Enter hours, days, months or pa.  Any combination of units can be used, but most commonly one unit is used for all staff.</t>
        </r>
      </text>
    </comment>
    <comment ref="A54" authorId="0" shapeId="0" xr:uid="{00000000-0006-0000-0500-00000D000000}">
      <text>
        <r>
          <rPr>
            <sz val="10"/>
            <color indexed="81"/>
            <rFont val="Tahoma"/>
            <family val="2"/>
          </rPr>
          <t>Unused rows can be hidden if required.  (Unprotect sheet, hide and re-protect)</t>
        </r>
      </text>
    </comment>
    <comment ref="A55" authorId="0" shapeId="0" xr:uid="{00000000-0006-0000-0500-00000E000000}">
      <text>
        <r>
          <rPr>
            <sz val="10"/>
            <color indexed="81"/>
            <rFont val="Tahoma"/>
            <family val="2"/>
          </rPr>
          <t>If insufficient rows, unprotect sheet, insert new rows above this row, and drag and drop all formulas across entire row.  Protect sheet again.</t>
        </r>
      </text>
    </comment>
    <comment ref="C121" authorId="0" shapeId="0" xr:uid="{00000000-0006-0000-0500-00000F000000}">
      <text>
        <r>
          <rPr>
            <sz val="10"/>
            <color rgb="FF000000"/>
            <rFont val="Tahoma"/>
            <family val="2"/>
          </rPr>
          <t xml:space="preserve">The VAT rates can be either 0% for a zero rated contract (e.g international funder) or normal rate (14%) or VAT Exempt. VAT is complex, if in doubt ask! </t>
        </r>
      </text>
    </comment>
    <comment ref="D121" authorId="0" shapeId="0" xr:uid="{00000000-0006-0000-0500-000010000000}">
      <text>
        <r>
          <rPr>
            <sz val="8"/>
            <color rgb="FF000000"/>
            <rFont val="Tahoma"/>
            <family val="2"/>
          </rPr>
          <t>VAT rates can be 0 if zero rated (e.g international funder) or normal rates (14%).  If in doubt, ask!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00000000-0006-0000-0600-00000100000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0000000-0006-0000-06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D13" authorId="0" shapeId="0" xr:uid="{00000000-0006-0000-0600-000003000000}">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00000000-0006-0000-0600-000004000000}">
      <text>
        <r>
          <rPr>
            <sz val="10"/>
            <color indexed="81"/>
            <rFont val="Tahoma"/>
            <family val="2"/>
          </rPr>
          <t>Rates are looked up from Rates sheet based on the units selected and Faculty. These automatically include correct COE and Faculty costs based on the audited figures from Finance Dept.</t>
        </r>
      </text>
    </comment>
    <comment ref="D14" authorId="0" shapeId="0" xr:uid="{00000000-0006-0000-0600-000005000000}">
      <text>
        <r>
          <rPr>
            <sz val="10"/>
            <color indexed="81"/>
            <rFont val="Tahoma"/>
            <family val="2"/>
          </rPr>
          <t>Enter hours, days, months or pa.  Any combination of units can be used, but most commonly one unit is used for all staff.</t>
        </r>
      </text>
    </comment>
    <comment ref="E14" authorId="0" shapeId="0" xr:uid="{00000000-0006-0000-0600-000006000000}">
      <text>
        <r>
          <rPr>
            <sz val="10"/>
            <color indexed="81"/>
            <rFont val="Tahoma"/>
            <family val="2"/>
          </rPr>
          <t xml:space="preserve">The time entered  here should be what is estimated is likely to be spent by the various categories of staff, irrespective of whether their time will be charged or not and </t>
        </r>
        <r>
          <rPr>
            <b/>
            <sz val="10"/>
            <color indexed="10"/>
            <rFont val="Tahoma"/>
            <family val="2"/>
          </rPr>
          <t>cannot be greater than the contract period for the year.</t>
        </r>
      </text>
    </comment>
    <comment ref="G14" authorId="0" shapeId="0" xr:uid="{333579BE-6CF4-4270-9309-B59B6AC1158C}">
      <text>
        <r>
          <rPr>
            <sz val="10"/>
            <color indexed="81"/>
            <rFont val="Tahoma"/>
            <family val="2"/>
          </rPr>
          <t>The names of particular persons can be entered here if required</t>
        </r>
        <r>
          <rPr>
            <sz val="8"/>
            <color indexed="81"/>
            <rFont val="Tahoma"/>
            <family val="2"/>
          </rPr>
          <t>.</t>
        </r>
      </text>
    </comment>
    <comment ref="D15" authorId="0" shapeId="0" xr:uid="{541649A4-BA76-4A87-9DA6-1308E968D864}">
      <text>
        <r>
          <rPr>
            <sz val="10"/>
            <color indexed="81"/>
            <rFont val="Tahoma"/>
            <family val="2"/>
          </rPr>
          <t>Enter hours, days, months or pa.  Any combination of units can be used, but most commonly one unit is used for all staff.</t>
        </r>
      </text>
    </comment>
    <comment ref="D16" authorId="0" shapeId="0" xr:uid="{52316A1D-211D-4CCD-BC13-247454970FDC}">
      <text>
        <r>
          <rPr>
            <sz val="10"/>
            <color indexed="81"/>
            <rFont val="Tahoma"/>
            <family val="2"/>
          </rPr>
          <t>Enter hours, days, months or pa.  Any combination of units can be used, but most commonly one unit is used for all staff.</t>
        </r>
      </text>
    </comment>
    <comment ref="D17" authorId="0" shapeId="0" xr:uid="{2F35EA0A-8F57-4836-97E9-E2818B380AFD}">
      <text>
        <r>
          <rPr>
            <sz val="10"/>
            <color indexed="81"/>
            <rFont val="Tahoma"/>
            <family val="2"/>
          </rPr>
          <t>Enter hours, days, months or pa.  Any combination of units can be used, but most commonly one unit is used for all staff.</t>
        </r>
      </text>
    </comment>
    <comment ref="D18" authorId="0" shapeId="0" xr:uid="{33778D1C-2869-4208-8E19-1B3C4885CFFE}">
      <text>
        <r>
          <rPr>
            <sz val="10"/>
            <color indexed="81"/>
            <rFont val="Tahoma"/>
            <family val="2"/>
          </rPr>
          <t>Enter hours, days, months or pa.  Any combination of units can be used, but most commonly one unit is used for all staff.</t>
        </r>
      </text>
    </comment>
    <comment ref="D19" authorId="0" shapeId="0" xr:uid="{12492681-2323-4DA1-9F52-48F9DD4A803F}">
      <text>
        <r>
          <rPr>
            <sz val="10"/>
            <color indexed="81"/>
            <rFont val="Tahoma"/>
            <family val="2"/>
          </rPr>
          <t>Enter hours, days, months or pa.  Any combination of units can be used, but most commonly one unit is used for all staff.</t>
        </r>
      </text>
    </comment>
    <comment ref="D20" authorId="0" shapeId="0" xr:uid="{84B081F8-5245-4C41-8C96-834E73203C5A}">
      <text>
        <r>
          <rPr>
            <sz val="10"/>
            <color indexed="81"/>
            <rFont val="Tahoma"/>
            <family val="2"/>
          </rPr>
          <t>Enter hours, days, months or pa.  Any combination of units can be used, but most commonly one unit is used for all staff.</t>
        </r>
      </text>
    </comment>
    <comment ref="D21" authorId="0" shapeId="0" xr:uid="{7B019DA1-AA4E-4147-B1B9-369AD6264EC8}">
      <text>
        <r>
          <rPr>
            <sz val="10"/>
            <color indexed="81"/>
            <rFont val="Tahoma"/>
            <family val="2"/>
          </rPr>
          <t>Enter hours, days, months or pa.  Any combination of units can be used, but most commonly one unit is used for all staff.</t>
        </r>
      </text>
    </comment>
    <comment ref="D22" authorId="0" shapeId="0" xr:uid="{67846A6B-EE23-4E05-AA19-4619A1D22314}">
      <text>
        <r>
          <rPr>
            <sz val="10"/>
            <color indexed="81"/>
            <rFont val="Tahoma"/>
            <family val="2"/>
          </rPr>
          <t>Enter hours, days, months or pa.  Any combination of units can be used, but most commonly one unit is used for all staff.</t>
        </r>
      </text>
    </comment>
    <comment ref="D23" authorId="0" shapeId="0" xr:uid="{21E3D0A2-C62C-42F7-A6B4-D39C4FEFCB37}">
      <text>
        <r>
          <rPr>
            <sz val="10"/>
            <color indexed="81"/>
            <rFont val="Tahoma"/>
            <family val="2"/>
          </rPr>
          <t>Enter hours, days, months or pa.  Any combination of units can be used, but most commonly one unit is used for all staff.</t>
        </r>
      </text>
    </comment>
    <comment ref="D24" authorId="0" shapeId="0" xr:uid="{06709E56-725C-4D21-83D2-8F2E3780D9DA}">
      <text>
        <r>
          <rPr>
            <sz val="10"/>
            <color indexed="81"/>
            <rFont val="Tahoma"/>
            <family val="2"/>
          </rPr>
          <t>Enter hours, days, months or pa.  Any combination of units can be used, but most commonly one unit is used for all staff.</t>
        </r>
      </text>
    </comment>
    <comment ref="D25" authorId="0" shapeId="0" xr:uid="{B0FAA5D4-693D-4D20-940D-89C602285797}">
      <text>
        <r>
          <rPr>
            <sz val="10"/>
            <color indexed="81"/>
            <rFont val="Tahoma"/>
            <family val="2"/>
          </rPr>
          <t>Enter hours, days, months or pa.  Any combination of units can be used, but most commonly one unit is used for all staff.</t>
        </r>
      </text>
    </comment>
    <comment ref="A28" authorId="0" shapeId="0" xr:uid="{00000000-0006-0000-0600-000008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4" authorId="0" shapeId="0" xr:uid="{AFE0E602-7196-4C56-ACFF-B8A6677B4358}">
      <text>
        <r>
          <rPr>
            <sz val="10"/>
            <color rgb="FF000000"/>
            <rFont val="Tahoma"/>
            <family val="2"/>
          </rPr>
          <t>Select either job title or Payclass category</t>
        </r>
      </text>
    </comment>
    <comment ref="D34" authorId="0" shapeId="0" xr:uid="{00000000-0006-0000-0600-00000A000000}">
      <text>
        <r>
          <rPr>
            <sz val="10"/>
            <color indexed="81"/>
            <rFont val="Tahoma"/>
            <family val="2"/>
          </rPr>
          <t>Enter hours, days, months or pa.  Any combination of units can be used, but most commonly one unit is used for all staff.</t>
        </r>
      </text>
    </comment>
    <comment ref="G34" authorId="0" shapeId="0" xr:uid="{24E80C83-AA4C-45E3-9162-D4AF3CCEB613}">
      <text>
        <r>
          <rPr>
            <sz val="10"/>
            <color indexed="81"/>
            <rFont val="Tahoma"/>
            <family val="2"/>
          </rPr>
          <t>The names of particular persons can be entered here if required</t>
        </r>
        <r>
          <rPr>
            <sz val="8"/>
            <color indexed="81"/>
            <rFont val="Tahoma"/>
            <family val="2"/>
          </rPr>
          <t>.</t>
        </r>
      </text>
    </comment>
    <comment ref="D35" authorId="0" shapeId="0" xr:uid="{75CAAF02-929F-4F73-8626-D8AC6F275248}">
      <text>
        <r>
          <rPr>
            <sz val="10"/>
            <color indexed="81"/>
            <rFont val="Tahoma"/>
            <family val="2"/>
          </rPr>
          <t>Enter hours, days, months or pa.  Any combination of units can be used, but most commonly one unit is used for all staff.</t>
        </r>
      </text>
    </comment>
    <comment ref="D36" authorId="0" shapeId="0" xr:uid="{CBC90FF8-87F5-441F-8706-CE0F16025845}">
      <text>
        <r>
          <rPr>
            <sz val="10"/>
            <color indexed="81"/>
            <rFont val="Tahoma"/>
            <family val="2"/>
          </rPr>
          <t>Enter hours, days, months or pa.  Any combination of units can be used, but most commonly one unit is used for all staff.</t>
        </r>
      </text>
    </comment>
    <comment ref="D37" authorId="0" shapeId="0" xr:uid="{A7E86832-8BAE-4DD5-B4E3-E836E2856C7C}">
      <text>
        <r>
          <rPr>
            <sz val="10"/>
            <color indexed="81"/>
            <rFont val="Tahoma"/>
            <family val="2"/>
          </rPr>
          <t>Enter hours, days, months or pa.  Any combination of units can be used, but most commonly one unit is used for all staff.</t>
        </r>
      </text>
    </comment>
    <comment ref="D38" authorId="0" shapeId="0" xr:uid="{CBA83133-6281-4495-8CF3-F0C9FC930A76}">
      <text>
        <r>
          <rPr>
            <sz val="10"/>
            <color indexed="81"/>
            <rFont val="Tahoma"/>
            <family val="2"/>
          </rPr>
          <t>Enter hours, days, months or pa.  Any combination of units can be used, but most commonly one unit is used for all staff.</t>
        </r>
      </text>
    </comment>
    <comment ref="D39" authorId="0" shapeId="0" xr:uid="{4456785D-5AE8-4347-A3C5-869ED87778EF}">
      <text>
        <r>
          <rPr>
            <sz val="10"/>
            <color indexed="81"/>
            <rFont val="Tahoma"/>
            <family val="2"/>
          </rPr>
          <t>Enter hours, days, months or pa.  Any combination of units can be used, but most commonly one unit is used for all staff.</t>
        </r>
      </text>
    </comment>
    <comment ref="D40" authorId="0" shapeId="0" xr:uid="{EC403CCE-5947-43C7-B1DE-FCF636D4D3FB}">
      <text>
        <r>
          <rPr>
            <sz val="10"/>
            <color indexed="81"/>
            <rFont val="Tahoma"/>
            <family val="2"/>
          </rPr>
          <t>Enter hours, days, months or pa.  Any combination of units can be used, but most commonly one unit is used for all staff.</t>
        </r>
      </text>
    </comment>
    <comment ref="D41" authorId="0" shapeId="0" xr:uid="{B6B90199-7350-4EE7-86E7-3CFF621BC20F}">
      <text>
        <r>
          <rPr>
            <sz val="10"/>
            <color indexed="81"/>
            <rFont val="Tahoma"/>
            <family val="2"/>
          </rPr>
          <t>Enter hours, days, months or pa.  Any combination of units can be used, but most commonly one unit is used for all staff.</t>
        </r>
      </text>
    </comment>
    <comment ref="A48" authorId="0" shapeId="0" xr:uid="{00000000-0006-0000-0600-00000C000000}">
      <text>
        <r>
          <rPr>
            <sz val="10"/>
            <color indexed="81"/>
            <rFont val="Tahoma"/>
            <family val="2"/>
          </rPr>
          <t>Unused rows can be hidden if required.  (Unprotect sheet, hide and re-protect)</t>
        </r>
      </text>
    </comment>
    <comment ref="A49" authorId="0" shapeId="0" xr:uid="{00000000-0006-0000-0600-00000D000000}">
      <text>
        <r>
          <rPr>
            <sz val="10"/>
            <color indexed="81"/>
            <rFont val="Tahoma"/>
            <family val="2"/>
          </rPr>
          <t>If insufficient rows, unprotect sheet, insert new rows above this row, and drag and drop all formulas across entire row.  Protect sheet again.</t>
        </r>
      </text>
    </comment>
    <comment ref="C118" authorId="0" shapeId="0" xr:uid="{00000000-0006-0000-0600-00000E000000}">
      <text>
        <r>
          <rPr>
            <sz val="10"/>
            <color indexed="81"/>
            <rFont val="Tahoma"/>
            <family val="2"/>
          </rPr>
          <t xml:space="preserve">The VAT rates can be either 0% for a zero rated contract (e.g international funder) or normal rate (14%) or VAT Exempt. VAT is complex, if in doubt ask! </t>
        </r>
      </text>
    </comment>
    <comment ref="D118" authorId="0" shapeId="0" xr:uid="{00000000-0006-0000-0600-00000F000000}">
      <text>
        <r>
          <rPr>
            <sz val="8"/>
            <color rgb="FF000000"/>
            <rFont val="Tahoma"/>
            <family val="2"/>
          </rPr>
          <t>VAT rates can be 0 if zero rated (e.g international funder) or normal rates (14%).  If in doubt, ask!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00000000-0006-0000-0700-00000100000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0000000-0006-0000-07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00000000-0006-0000-0700-000003000000}">
      <text>
        <r>
          <rPr>
            <sz val="10"/>
            <color indexed="81"/>
            <rFont val="Tahoma"/>
            <family val="2"/>
          </rPr>
          <t>If the contract period is less than 1 year,  or the funder does not require costing each year separately, it may be easier to use the single period template.  This can cost multiple years, but does not identify costs in any one year.</t>
        </r>
      </text>
    </comment>
    <comment ref="D14" authorId="0" shapeId="0" xr:uid="{00000000-0006-0000-0700-000004000000}">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5" authorId="0" shapeId="0" xr:uid="{00000000-0006-0000-0700-000005000000}">
      <text>
        <r>
          <rPr>
            <sz val="10"/>
            <color indexed="81"/>
            <rFont val="Tahoma"/>
            <family val="2"/>
          </rPr>
          <t>Rates are looked up from Rates sheet based on the units selected and Faculty. These automatically include correct COE and Faculty costs based on the audited figures from Finance Dept.</t>
        </r>
      </text>
    </comment>
    <comment ref="D15" authorId="0" shapeId="0" xr:uid="{6F5C68FD-AAC5-4D2A-9B2B-F7A2C3402ABA}">
      <text>
        <r>
          <rPr>
            <sz val="10"/>
            <color indexed="81"/>
            <rFont val="Tahoma"/>
            <family val="2"/>
          </rPr>
          <t>Enter hours, days, months or pa.  Any combination of units can be used, but most commonly one unit is used for all staff.</t>
        </r>
      </text>
    </comment>
    <comment ref="E15" authorId="0" shapeId="0" xr:uid="{00000000-0006-0000-0700-000007000000}">
      <text>
        <r>
          <rPr>
            <sz val="10"/>
            <color indexed="81"/>
            <rFont val="Tahoma"/>
            <family val="2"/>
          </rPr>
          <t xml:space="preserve">The time entered  here should be what is estimated is likely to be spent by the various categories of staff, irrespective of whether their time will be charged or not and </t>
        </r>
        <r>
          <rPr>
            <b/>
            <sz val="10"/>
            <color indexed="10"/>
            <rFont val="Tahoma"/>
            <family val="2"/>
          </rPr>
          <t>cannot be greater than the contract period for the year.</t>
        </r>
      </text>
    </comment>
    <comment ref="G15" authorId="0" shapeId="0" xr:uid="{6AE7B605-9C1D-4BE6-B9D2-146B035F177C}">
      <text>
        <r>
          <rPr>
            <sz val="10"/>
            <color indexed="81"/>
            <rFont val="Tahoma"/>
            <family val="2"/>
          </rPr>
          <t>The names of particular persons can be entered here if required</t>
        </r>
        <r>
          <rPr>
            <sz val="8"/>
            <color indexed="81"/>
            <rFont val="Tahoma"/>
            <family val="2"/>
          </rPr>
          <t>.</t>
        </r>
      </text>
    </comment>
    <comment ref="D16" authorId="0" shapeId="0" xr:uid="{F5E31E92-8792-47D3-805B-33FCF916BED3}">
      <text>
        <r>
          <rPr>
            <sz val="10"/>
            <color indexed="81"/>
            <rFont val="Tahoma"/>
            <family val="2"/>
          </rPr>
          <t>Enter hours, days, months or pa.  Any combination of units can be used, but most commonly one unit is used for all staff.</t>
        </r>
      </text>
    </comment>
    <comment ref="D17" authorId="0" shapeId="0" xr:uid="{6996C44B-10ED-449B-9CA4-4FBEFB4A232A}">
      <text>
        <r>
          <rPr>
            <sz val="10"/>
            <color indexed="81"/>
            <rFont val="Tahoma"/>
            <family val="2"/>
          </rPr>
          <t>Enter hours, days, months or pa.  Any combination of units can be used, but most commonly one unit is used for all staff.</t>
        </r>
      </text>
    </comment>
    <comment ref="D18" authorId="0" shapeId="0" xr:uid="{81A46D90-43BF-43AC-A464-14AEC03B8A9F}">
      <text>
        <r>
          <rPr>
            <sz val="10"/>
            <color indexed="81"/>
            <rFont val="Tahoma"/>
            <family val="2"/>
          </rPr>
          <t>Enter hours, days, months or pa.  Any combination of units can be used, but most commonly one unit is used for all staff.</t>
        </r>
      </text>
    </comment>
    <comment ref="D19" authorId="0" shapeId="0" xr:uid="{D2ED2748-3112-4AE6-ACD4-2327BFC879B8}">
      <text>
        <r>
          <rPr>
            <sz val="10"/>
            <color indexed="81"/>
            <rFont val="Tahoma"/>
            <family val="2"/>
          </rPr>
          <t>Enter hours, days, months or pa.  Any combination of units can be used, but most commonly one unit is used for all staff.</t>
        </r>
      </text>
    </comment>
    <comment ref="D20" authorId="0" shapeId="0" xr:uid="{23EC0C70-CFDB-422B-9825-BDE00C5A0684}">
      <text>
        <r>
          <rPr>
            <sz val="10"/>
            <color indexed="81"/>
            <rFont val="Tahoma"/>
            <family val="2"/>
          </rPr>
          <t>Enter hours, days, months or pa.  Any combination of units can be used, but most commonly one unit is used for all staff.</t>
        </r>
      </text>
    </comment>
    <comment ref="D21" authorId="0" shapeId="0" xr:uid="{9B8CD324-409D-4D70-96D8-8826309B7288}">
      <text>
        <r>
          <rPr>
            <sz val="10"/>
            <color indexed="81"/>
            <rFont val="Tahoma"/>
            <family val="2"/>
          </rPr>
          <t>Enter hours, days, months or pa.  Any combination of units can be used, but most commonly one unit is used for all staff.</t>
        </r>
      </text>
    </comment>
    <comment ref="D22" authorId="0" shapeId="0" xr:uid="{4B20010F-66F3-45E2-AA6A-073613C12FFE}">
      <text>
        <r>
          <rPr>
            <sz val="10"/>
            <color indexed="81"/>
            <rFont val="Tahoma"/>
            <family val="2"/>
          </rPr>
          <t>Enter hours, days, months or pa.  Any combination of units can be used, but most commonly one unit is used for all staff.</t>
        </r>
      </text>
    </comment>
    <comment ref="D23" authorId="0" shapeId="0" xr:uid="{F5D8509B-10F4-45AD-9CDC-88685E9555FC}">
      <text>
        <r>
          <rPr>
            <sz val="10"/>
            <color indexed="81"/>
            <rFont val="Tahoma"/>
            <family val="2"/>
          </rPr>
          <t>Enter hours, days, months or pa.  Any combination of units can be used, but most commonly one unit is used for all staff.</t>
        </r>
      </text>
    </comment>
    <comment ref="D24" authorId="0" shapeId="0" xr:uid="{6B6004E6-2C47-4605-B673-F95F4D5000D6}">
      <text>
        <r>
          <rPr>
            <sz val="10"/>
            <color indexed="81"/>
            <rFont val="Tahoma"/>
            <family val="2"/>
          </rPr>
          <t>Enter hours, days, months or pa.  Any combination of units can be used, but most commonly one unit is used for all staff.</t>
        </r>
      </text>
    </comment>
    <comment ref="D25" authorId="0" shapeId="0" xr:uid="{3F649C9D-EC42-4586-8540-E5C9FD5F65B4}">
      <text>
        <r>
          <rPr>
            <sz val="10"/>
            <color indexed="81"/>
            <rFont val="Tahoma"/>
            <family val="2"/>
          </rPr>
          <t>Enter hours, days, months or pa.  Any combination of units can be used, but most commonly one unit is used for all staff.</t>
        </r>
      </text>
    </comment>
    <comment ref="D26" authorId="0" shapeId="0" xr:uid="{D3EE9A5A-978B-4D1C-95B4-BB83FA8B3E20}">
      <text>
        <r>
          <rPr>
            <sz val="10"/>
            <color indexed="81"/>
            <rFont val="Tahoma"/>
            <family val="2"/>
          </rPr>
          <t>Enter hours, days, months or pa.  Any combination of units can be used, but most commonly one unit is used for all staff.</t>
        </r>
      </text>
    </comment>
    <comment ref="A32" authorId="0" shapeId="0" xr:uid="{00000000-0006-0000-0700-000009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A33" authorId="0" shapeId="0" xr:uid="{00000000-0006-0000-0700-00000A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9" authorId="0" shapeId="0" xr:uid="{E31C454B-A818-48A9-8BD6-C1A8CF3D1EFA}">
      <text>
        <r>
          <rPr>
            <sz val="10"/>
            <color rgb="FF000000"/>
            <rFont val="Tahoma"/>
            <family val="2"/>
          </rPr>
          <t>Select either job title or Payclass category</t>
        </r>
      </text>
    </comment>
    <comment ref="D39" authorId="0" shapeId="0" xr:uid="{15A4B942-873E-44B3-8759-4CA304A36722}">
      <text>
        <r>
          <rPr>
            <sz val="10"/>
            <color indexed="81"/>
            <rFont val="Tahoma"/>
            <family val="2"/>
          </rPr>
          <t>Enter hours, days, months or pa.  Any combination of units can be used, but most commonly one unit is used for all staff.</t>
        </r>
      </text>
    </comment>
    <comment ref="G39" authorId="0" shapeId="0" xr:uid="{76E79015-9A32-4025-BDDD-952CF5C33F2E}">
      <text>
        <r>
          <rPr>
            <sz val="10"/>
            <color indexed="81"/>
            <rFont val="Tahoma"/>
            <family val="2"/>
          </rPr>
          <t>The names of particular persons can be entered here if required</t>
        </r>
        <r>
          <rPr>
            <sz val="8"/>
            <color indexed="81"/>
            <rFont val="Tahoma"/>
            <family val="2"/>
          </rPr>
          <t>.</t>
        </r>
      </text>
    </comment>
    <comment ref="D40" authorId="0" shapeId="0" xr:uid="{D85A4703-59F3-4005-B051-8627EDAC5639}">
      <text>
        <r>
          <rPr>
            <sz val="10"/>
            <color indexed="81"/>
            <rFont val="Tahoma"/>
            <family val="2"/>
          </rPr>
          <t>Enter hours, days, months or pa.  Any combination of units can be used, but most commonly one unit is used for all staff.</t>
        </r>
      </text>
    </comment>
    <comment ref="D41" authorId="0" shapeId="0" xr:uid="{1A3BCF7A-AB5B-4CAD-B73F-4C90A5A1A6A7}">
      <text>
        <r>
          <rPr>
            <sz val="10"/>
            <color indexed="81"/>
            <rFont val="Tahoma"/>
            <family val="2"/>
          </rPr>
          <t>Enter hours, days, months or pa.  Any combination of units can be used, but most commonly one unit is used for all staff.</t>
        </r>
      </text>
    </comment>
    <comment ref="D42" authorId="0" shapeId="0" xr:uid="{787D72DF-775A-41B1-8588-4132B3D496BC}">
      <text>
        <r>
          <rPr>
            <sz val="10"/>
            <color indexed="81"/>
            <rFont val="Tahoma"/>
            <family val="2"/>
          </rPr>
          <t>Enter hours, days, months or pa.  Any combination of units can be used, but most commonly one unit is used for all staff.</t>
        </r>
      </text>
    </comment>
    <comment ref="D43" authorId="0" shapeId="0" xr:uid="{994CD89E-3832-4E32-ACCA-568B88314E2A}">
      <text>
        <r>
          <rPr>
            <sz val="10"/>
            <color indexed="81"/>
            <rFont val="Tahoma"/>
            <family val="2"/>
          </rPr>
          <t>Enter hours, days, months or pa.  Any combination of units can be used, but most commonly one unit is used for all staff.</t>
        </r>
      </text>
    </comment>
    <comment ref="D44" authorId="0" shapeId="0" xr:uid="{3998CD95-04C4-47E6-95C3-444C14AD946A}">
      <text>
        <r>
          <rPr>
            <sz val="10"/>
            <color indexed="81"/>
            <rFont val="Tahoma"/>
            <family val="2"/>
          </rPr>
          <t>Enter hours, days, months or pa.  Any combination of units can be used, but most commonly one unit is used for all staff.</t>
        </r>
      </text>
    </comment>
    <comment ref="D45" authorId="0" shapeId="0" xr:uid="{C19F3305-AC35-4A40-8D68-9258B1B07687}">
      <text>
        <r>
          <rPr>
            <sz val="10"/>
            <color indexed="81"/>
            <rFont val="Tahoma"/>
            <family val="2"/>
          </rPr>
          <t>Enter hours, days, months or pa.  Any combination of units can be used, but most commonly one unit is used for all staff.</t>
        </r>
      </text>
    </comment>
    <comment ref="D46" authorId="0" shapeId="0" xr:uid="{F48E9D2A-2A9C-4AB1-AEB4-8B0D4A379B18}">
      <text>
        <r>
          <rPr>
            <sz val="10"/>
            <color indexed="81"/>
            <rFont val="Tahoma"/>
            <family val="2"/>
          </rPr>
          <t>Enter hours, days, months or pa.  Any combination of units can be used, but most commonly one unit is used for all staff.</t>
        </r>
      </text>
    </comment>
    <comment ref="A58" authorId="0" shapeId="0" xr:uid="{00000000-0006-0000-0700-00000E000000}">
      <text>
        <r>
          <rPr>
            <sz val="10"/>
            <color indexed="81"/>
            <rFont val="Tahoma"/>
            <family val="2"/>
          </rPr>
          <t>Unused rows can be hidden if required.  (Unprotect sheet, hide and re-protect)</t>
        </r>
      </text>
    </comment>
    <comment ref="A59" authorId="0" shapeId="0" xr:uid="{00000000-0006-0000-0700-00000F000000}">
      <text>
        <r>
          <rPr>
            <sz val="10"/>
            <color indexed="81"/>
            <rFont val="Tahoma"/>
            <family val="2"/>
          </rPr>
          <t>If insufficient rows, unprotect sheet, insert new rows above this row, and drag and drop all formulas across entire row.  Protect sheet again.</t>
        </r>
      </text>
    </comment>
    <comment ref="C123" authorId="0" shapeId="0" xr:uid="{00000000-0006-0000-0700-000010000000}">
      <text>
        <r>
          <rPr>
            <sz val="10"/>
            <color indexed="81"/>
            <rFont val="Tahoma"/>
            <family val="2"/>
          </rPr>
          <t xml:space="preserve">The VAT rates can be either 0% for a zero rated contract (e.g international funder) or normal rate (14%) or VAT Exempt. VAT is complex, if in doubt ask! </t>
        </r>
      </text>
    </comment>
    <comment ref="D123" authorId="0" shapeId="0" xr:uid="{00000000-0006-0000-0700-000011000000}">
      <text>
        <r>
          <rPr>
            <sz val="8"/>
            <color indexed="81"/>
            <rFont val="Tahoma"/>
            <family val="2"/>
          </rPr>
          <t>VAT rates can be 0 if zero rated (e.g international funder) or normal rates (14%).  If in doubt, ask!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00000000-0006-0000-0800-00000100000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0000000-0006-0000-08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00000000-0006-0000-0800-000003000000}">
      <text>
        <r>
          <rPr>
            <sz val="10"/>
            <color indexed="81"/>
            <rFont val="Tahoma"/>
            <family val="2"/>
          </rPr>
          <t xml:space="preserve">The time entered  here should be what is estimated is likely to be spent by the various categories of staff, irrespective of whether their time will be charged or not and </t>
        </r>
        <r>
          <rPr>
            <b/>
            <sz val="10"/>
            <color indexed="10"/>
            <rFont val="Tahoma"/>
            <family val="2"/>
          </rPr>
          <t>cannot be greater than the contract period for the year.</t>
        </r>
      </text>
    </comment>
    <comment ref="D14" authorId="0" shapeId="0" xr:uid="{00000000-0006-0000-0800-000004000000}">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5" authorId="0" shapeId="0" xr:uid="{00000000-0006-0000-0800-000005000000}">
      <text>
        <r>
          <rPr>
            <sz val="10"/>
            <color indexed="81"/>
            <rFont val="Tahoma"/>
            <family val="2"/>
          </rPr>
          <t>Rates are looked up from Rates sheet based on the units selected and Faculty. These automatically include correct COE and Faculty costs based on the audited figures from Finance Dept.</t>
        </r>
      </text>
    </comment>
    <comment ref="D15" authorId="0" shapeId="0" xr:uid="{F58AA5EB-7C08-4693-B403-6891D0CF2231}">
      <text>
        <r>
          <rPr>
            <sz val="10"/>
            <color indexed="81"/>
            <rFont val="Tahoma"/>
            <family val="2"/>
          </rPr>
          <t>Enter hours, days, months or pa.  Any combination of units can be used, but most commonly one unit is used for all staff.</t>
        </r>
      </text>
    </comment>
    <comment ref="E15" authorId="0" shapeId="0" xr:uid="{4E68CA08-81CB-4DC6-96BB-C353C7D1C783}">
      <text>
        <r>
          <rPr>
            <sz val="10"/>
            <color indexed="81"/>
            <rFont val="Tahoma"/>
            <family val="2"/>
          </rPr>
          <t xml:space="preserve">The time entered  here should be what is estimated is likely to be spent by the various categories of staff, irrespective of whether their time will be charged or not and </t>
        </r>
        <r>
          <rPr>
            <b/>
            <sz val="10"/>
            <color indexed="10"/>
            <rFont val="Tahoma"/>
            <family val="2"/>
          </rPr>
          <t>cannot be greater than the contract period for the year.</t>
        </r>
      </text>
    </comment>
    <comment ref="G15" authorId="0" shapeId="0" xr:uid="{17A4500E-2164-49B9-B1B2-77D45BC93B6F}">
      <text>
        <r>
          <rPr>
            <sz val="10"/>
            <color indexed="81"/>
            <rFont val="Tahoma"/>
            <family val="2"/>
          </rPr>
          <t>The names of particular persons can be entered here if required</t>
        </r>
        <r>
          <rPr>
            <sz val="8"/>
            <color indexed="81"/>
            <rFont val="Tahoma"/>
            <family val="2"/>
          </rPr>
          <t>.</t>
        </r>
      </text>
    </comment>
    <comment ref="D16" authorId="0" shapeId="0" xr:uid="{CF95E164-B92B-406E-8E4E-BA8BFF41FAE4}">
      <text>
        <r>
          <rPr>
            <sz val="10"/>
            <color indexed="81"/>
            <rFont val="Tahoma"/>
            <family val="2"/>
          </rPr>
          <t>Enter hours, days, months or pa.  Any combination of units can be used, but most commonly one unit is used for all staff.</t>
        </r>
      </text>
    </comment>
    <comment ref="D17" authorId="0" shapeId="0" xr:uid="{DA3B0944-3466-4125-A435-EEB3AFCFEAFE}">
      <text>
        <r>
          <rPr>
            <sz val="10"/>
            <color indexed="81"/>
            <rFont val="Tahoma"/>
            <family val="2"/>
          </rPr>
          <t>Enter hours, days, months or pa.  Any combination of units can be used, but most commonly one unit is used for all staff.</t>
        </r>
      </text>
    </comment>
    <comment ref="D18" authorId="0" shapeId="0" xr:uid="{E733E68A-37A0-4551-8060-7DFFD5397E58}">
      <text>
        <r>
          <rPr>
            <sz val="10"/>
            <color indexed="81"/>
            <rFont val="Tahoma"/>
            <family val="2"/>
          </rPr>
          <t>Enter hours, days, months or pa.  Any combination of units can be used, but most commonly one unit is used for all staff.</t>
        </r>
      </text>
    </comment>
    <comment ref="D19" authorId="0" shapeId="0" xr:uid="{A286FA0B-804A-43A5-97CF-636FDFDF7C1D}">
      <text>
        <r>
          <rPr>
            <sz val="10"/>
            <color indexed="81"/>
            <rFont val="Tahoma"/>
            <family val="2"/>
          </rPr>
          <t>Enter hours, days, months or pa.  Any combination of units can be used, but most commonly one unit is used for all staff.</t>
        </r>
      </text>
    </comment>
    <comment ref="D20" authorId="0" shapeId="0" xr:uid="{A085813C-8DB6-46CA-BE42-90541E71B1F4}">
      <text>
        <r>
          <rPr>
            <sz val="10"/>
            <color indexed="81"/>
            <rFont val="Tahoma"/>
            <family val="2"/>
          </rPr>
          <t>Enter hours, days, months or pa.  Any combination of units can be used, but most commonly one unit is used for all staff.</t>
        </r>
      </text>
    </comment>
    <comment ref="D21" authorId="0" shapeId="0" xr:uid="{4D555348-BFF0-4BAD-BCC6-7A12CA3EB399}">
      <text>
        <r>
          <rPr>
            <sz val="10"/>
            <color indexed="81"/>
            <rFont val="Tahoma"/>
            <family val="2"/>
          </rPr>
          <t>Enter hours, days, months or pa.  Any combination of units can be used, but most commonly one unit is used for all staff.</t>
        </r>
      </text>
    </comment>
    <comment ref="D22" authorId="0" shapeId="0" xr:uid="{79C48F43-B4A6-434A-B72C-120DA1DD26B6}">
      <text>
        <r>
          <rPr>
            <sz val="10"/>
            <color indexed="81"/>
            <rFont val="Tahoma"/>
            <family val="2"/>
          </rPr>
          <t>Enter hours, days, months or pa.  Any combination of units can be used, but most commonly one unit is used for all staff.</t>
        </r>
      </text>
    </comment>
    <comment ref="D23" authorId="0" shapeId="0" xr:uid="{E6A55027-4DF9-49F8-AB75-A55AAFE29031}">
      <text>
        <r>
          <rPr>
            <sz val="10"/>
            <color indexed="81"/>
            <rFont val="Tahoma"/>
            <family val="2"/>
          </rPr>
          <t>Enter hours, days, months or pa.  Any combination of units can be used, but most commonly one unit is used for all staff.</t>
        </r>
      </text>
    </comment>
    <comment ref="D24" authorId="0" shapeId="0" xr:uid="{BE3B7655-B69E-44EC-A945-68B1DCF7CA8E}">
      <text>
        <r>
          <rPr>
            <sz val="10"/>
            <color indexed="81"/>
            <rFont val="Tahoma"/>
            <family val="2"/>
          </rPr>
          <t>Enter hours, days, months or pa.  Any combination of units can be used, but most commonly one unit is used for all staff.</t>
        </r>
      </text>
    </comment>
    <comment ref="D25" authorId="0" shapeId="0" xr:uid="{C360A8D4-17BF-46A4-801E-25B482E07E92}">
      <text>
        <r>
          <rPr>
            <sz val="10"/>
            <color indexed="81"/>
            <rFont val="Tahoma"/>
            <family val="2"/>
          </rPr>
          <t>Enter hours, days, months or pa.  Any combination of units can be used, but most commonly one unit is used for all staff.</t>
        </r>
      </text>
    </comment>
    <comment ref="D26" authorId="0" shapeId="0" xr:uid="{CF17761B-9BC7-4E2F-B855-7760DE67D7F5}">
      <text>
        <r>
          <rPr>
            <sz val="10"/>
            <color indexed="81"/>
            <rFont val="Tahoma"/>
            <family val="2"/>
          </rPr>
          <t>Enter hours, days, months or pa.  Any combination of units can be used, but most commonly one unit is used for all staff.</t>
        </r>
      </text>
    </comment>
    <comment ref="A32" authorId="0" shapeId="0" xr:uid="{00000000-0006-0000-0800-000009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7" authorId="0" shapeId="0" xr:uid="{C1441B32-B06C-49CE-AD3C-4F19D51F4A58}">
      <text>
        <r>
          <rPr>
            <sz val="10"/>
            <color rgb="FF000000"/>
            <rFont val="Tahoma"/>
            <family val="2"/>
          </rPr>
          <t>Select either job title or Payclass category</t>
        </r>
      </text>
    </comment>
    <comment ref="D37" authorId="0" shapeId="0" xr:uid="{81964929-527C-43D3-94FA-6100691127E1}">
      <text>
        <r>
          <rPr>
            <sz val="10"/>
            <color indexed="81"/>
            <rFont val="Tahoma"/>
            <family val="2"/>
          </rPr>
          <t>Enter hours, days, months or pa.  Any combination of units can be used, but most commonly one unit is used for all staff.</t>
        </r>
      </text>
    </comment>
    <comment ref="G37" authorId="0" shapeId="0" xr:uid="{A5D08E1D-C12B-44CE-8585-680982015921}">
      <text>
        <r>
          <rPr>
            <sz val="10"/>
            <color indexed="81"/>
            <rFont val="Tahoma"/>
            <family val="2"/>
          </rPr>
          <t>The names of particular persons can be entered here if required</t>
        </r>
        <r>
          <rPr>
            <sz val="8"/>
            <color indexed="81"/>
            <rFont val="Tahoma"/>
            <family val="2"/>
          </rPr>
          <t>.</t>
        </r>
      </text>
    </comment>
    <comment ref="D38" authorId="0" shapeId="0" xr:uid="{61B40BF0-D23E-4F55-A364-2E7BDF7D3154}">
      <text>
        <r>
          <rPr>
            <sz val="10"/>
            <color indexed="81"/>
            <rFont val="Tahoma"/>
            <family val="2"/>
          </rPr>
          <t>Enter hours, days, months or pa.  Any combination of units can be used, but most commonly one unit is used for all staff.</t>
        </r>
      </text>
    </comment>
    <comment ref="D39" authorId="0" shapeId="0" xr:uid="{266D6E02-F976-4430-9987-DC5B1B878CDC}">
      <text>
        <r>
          <rPr>
            <sz val="10"/>
            <color indexed="81"/>
            <rFont val="Tahoma"/>
            <family val="2"/>
          </rPr>
          <t>Enter hours, days, months or pa.  Any combination of units can be used, but most commonly one unit is used for all staff.</t>
        </r>
      </text>
    </comment>
    <comment ref="D40" authorId="0" shapeId="0" xr:uid="{18DEC446-CCB4-449F-8281-3086DBF728B9}">
      <text>
        <r>
          <rPr>
            <sz val="10"/>
            <color indexed="81"/>
            <rFont val="Tahoma"/>
            <family val="2"/>
          </rPr>
          <t>Enter hours, days, months or pa.  Any combination of units can be used, but most commonly one unit is used for all staff.</t>
        </r>
      </text>
    </comment>
    <comment ref="D41" authorId="0" shapeId="0" xr:uid="{BAACAA44-7715-4592-B988-A83F2CDB10AC}">
      <text>
        <r>
          <rPr>
            <sz val="10"/>
            <color indexed="81"/>
            <rFont val="Tahoma"/>
            <family val="2"/>
          </rPr>
          <t>Enter hours, days, months or pa.  Any combination of units can be used, but most commonly one unit is used for all staff.</t>
        </r>
      </text>
    </comment>
    <comment ref="D42" authorId="0" shapeId="0" xr:uid="{723AB517-3526-40BD-8AC6-87A5F3365B24}">
      <text>
        <r>
          <rPr>
            <sz val="10"/>
            <color indexed="81"/>
            <rFont val="Tahoma"/>
            <family val="2"/>
          </rPr>
          <t>Enter hours, days, months or pa.  Any combination of units can be used, but most commonly one unit is used for all staff.</t>
        </r>
      </text>
    </comment>
    <comment ref="D43" authorId="0" shapeId="0" xr:uid="{B2637853-7FF1-4ABC-A649-48F0F69CFD0E}">
      <text>
        <r>
          <rPr>
            <sz val="10"/>
            <color indexed="81"/>
            <rFont val="Tahoma"/>
            <family val="2"/>
          </rPr>
          <t>Enter hours, days, months or pa.  Any combination of units can be used, but most commonly one unit is used for all staff.</t>
        </r>
      </text>
    </comment>
    <comment ref="D44" authorId="0" shapeId="0" xr:uid="{6B78BB3F-BDDF-40F6-B973-54BCBFF63844}">
      <text>
        <r>
          <rPr>
            <sz val="10"/>
            <color indexed="81"/>
            <rFont val="Tahoma"/>
            <family val="2"/>
          </rPr>
          <t>Enter hours, days, months or pa.  Any combination of units can be used, but most commonly one unit is used for all staff.</t>
        </r>
      </text>
    </comment>
    <comment ref="A56" authorId="0" shapeId="0" xr:uid="{00000000-0006-0000-0800-00000D000000}">
      <text>
        <r>
          <rPr>
            <sz val="10"/>
            <color indexed="81"/>
            <rFont val="Tahoma"/>
            <family val="2"/>
          </rPr>
          <t>Unused rows can be hidden if required.  (Unprotect sheet, hide and re-protect)</t>
        </r>
      </text>
    </comment>
    <comment ref="A57" authorId="0" shapeId="0" xr:uid="{00000000-0006-0000-0800-00000E000000}">
      <text>
        <r>
          <rPr>
            <sz val="10"/>
            <color indexed="81"/>
            <rFont val="Tahoma"/>
            <family val="2"/>
          </rPr>
          <t>If insufficient rows, unprotect sheet, insert new rows above this row, and drag and drop all formulas across entire row.  Protect sheet again.</t>
        </r>
      </text>
    </comment>
    <comment ref="C124" authorId="0" shapeId="0" xr:uid="{00000000-0006-0000-0800-00000F000000}">
      <text>
        <r>
          <rPr>
            <sz val="10"/>
            <color indexed="81"/>
            <rFont val="Tahoma"/>
            <family val="2"/>
          </rPr>
          <t xml:space="preserve">The VAT rates can be either 0% for a zero rated contract (e.g international funder) or normal rate (14%) or VAT Exempt. VAT is complex, if in doubt ask! </t>
        </r>
      </text>
    </comment>
    <comment ref="D124" authorId="0" shapeId="0" xr:uid="{00000000-0006-0000-0800-000010000000}">
      <text>
        <r>
          <rPr>
            <sz val="8"/>
            <color indexed="81"/>
            <rFont val="Tahoma"/>
            <family val="2"/>
          </rPr>
          <t>VAT rates can be 0 if zero rated (e.g international funder) or normal rates (14%).  If in doubt, ask!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00000000-0006-0000-0900-00000100000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0000000-0006-0000-09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00000000-0006-0000-0900-000003000000}">
      <text>
        <r>
          <rPr>
            <sz val="10"/>
            <color indexed="81"/>
            <rFont val="Tahoma"/>
            <family val="2"/>
          </rPr>
          <t>If the contract period is less than 1 year,  or the funder does not require costing each year separately, it may be easier to use the single period template.  This can cost multiple years, but does not identify costs in any one year.</t>
        </r>
      </text>
    </comment>
    <comment ref="D13" authorId="0" shapeId="0" xr:uid="{00000000-0006-0000-0900-000004000000}">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00000000-0006-0000-0900-000005000000}">
      <text>
        <r>
          <rPr>
            <sz val="10"/>
            <color rgb="FF000000"/>
            <rFont val="Tahoma"/>
            <family val="2"/>
          </rPr>
          <t>Rates are looked up from Rates sheet based on the units selected and Faculty. These automatically include correct COE and Faculty costs based on the audited figures from Finance Dept.</t>
        </r>
      </text>
    </comment>
    <comment ref="D14" authorId="0" shapeId="0" xr:uid="{7FB21CFA-8FBE-483B-AF98-47C06237DE4D}">
      <text>
        <r>
          <rPr>
            <sz val="10"/>
            <color indexed="81"/>
            <rFont val="Tahoma"/>
            <family val="2"/>
          </rPr>
          <t>Enter hours, days, months or pa.  Any combination of units can be used, but most commonly one unit is used for all staff.</t>
        </r>
      </text>
    </comment>
    <comment ref="E14" authorId="0" shapeId="0" xr:uid="{3EA66A18-81C7-4B00-8830-89D4890B7688}">
      <text>
        <r>
          <rPr>
            <sz val="10"/>
            <color indexed="81"/>
            <rFont val="Tahoma"/>
            <family val="2"/>
          </rPr>
          <t xml:space="preserve">The time entered  here should be what is estimated is likely to be spent by the various categories of staff, irrespective of whether their time will be charged or not and </t>
        </r>
        <r>
          <rPr>
            <b/>
            <sz val="10"/>
            <color indexed="10"/>
            <rFont val="Tahoma"/>
            <family val="2"/>
          </rPr>
          <t>cannot be greater than the contract period for the year.</t>
        </r>
      </text>
    </comment>
    <comment ref="G14" authorId="0" shapeId="0" xr:uid="{CCAC78A0-E2B9-4DE4-99D9-998026994AFB}">
      <text>
        <r>
          <rPr>
            <sz val="10"/>
            <color indexed="81"/>
            <rFont val="Tahoma"/>
            <family val="2"/>
          </rPr>
          <t>The names of particular persons can be entered here if required</t>
        </r>
        <r>
          <rPr>
            <sz val="8"/>
            <color indexed="81"/>
            <rFont val="Tahoma"/>
            <family val="2"/>
          </rPr>
          <t>.</t>
        </r>
      </text>
    </comment>
    <comment ref="D15" authorId="0" shapeId="0" xr:uid="{2A4BB10C-2E3A-4A49-9910-BDD29B7CD135}">
      <text>
        <r>
          <rPr>
            <sz val="10"/>
            <color indexed="81"/>
            <rFont val="Tahoma"/>
            <family val="2"/>
          </rPr>
          <t>Enter hours, days, months or pa.  Any combination of units can be used, but most commonly one unit is used for all staff.</t>
        </r>
      </text>
    </comment>
    <comment ref="D16" authorId="0" shapeId="0" xr:uid="{5D364F85-2CC1-43C6-A460-4ABC500F7035}">
      <text>
        <r>
          <rPr>
            <sz val="10"/>
            <color indexed="81"/>
            <rFont val="Tahoma"/>
            <family val="2"/>
          </rPr>
          <t>Enter hours, days, months or pa.  Any combination of units can be used, but most commonly one unit is used for all staff.</t>
        </r>
      </text>
    </comment>
    <comment ref="D17" authorId="0" shapeId="0" xr:uid="{47C587D6-3E2C-4500-9281-56CF3B432702}">
      <text>
        <r>
          <rPr>
            <sz val="10"/>
            <color indexed="81"/>
            <rFont val="Tahoma"/>
            <family val="2"/>
          </rPr>
          <t>Enter hours, days, months or pa.  Any combination of units can be used, but most commonly one unit is used for all staff.</t>
        </r>
      </text>
    </comment>
    <comment ref="D18" authorId="0" shapeId="0" xr:uid="{F91A8071-8BF3-40E3-B568-3321E5794C51}">
      <text>
        <r>
          <rPr>
            <sz val="10"/>
            <color indexed="81"/>
            <rFont val="Tahoma"/>
            <family val="2"/>
          </rPr>
          <t>Enter hours, days, months or pa.  Any combination of units can be used, but most commonly one unit is used for all staff.</t>
        </r>
      </text>
    </comment>
    <comment ref="D19" authorId="0" shapeId="0" xr:uid="{07701E36-2EA9-4AC0-B9BC-6E9AAB2C8722}">
      <text>
        <r>
          <rPr>
            <sz val="10"/>
            <color indexed="81"/>
            <rFont val="Tahoma"/>
            <family val="2"/>
          </rPr>
          <t>Enter hours, days, months or pa.  Any combination of units can be used, but most commonly one unit is used for all staff.</t>
        </r>
      </text>
    </comment>
    <comment ref="D20" authorId="0" shapeId="0" xr:uid="{7C6FA82F-CDF3-407A-9621-9B52DBF03470}">
      <text>
        <r>
          <rPr>
            <sz val="10"/>
            <color indexed="81"/>
            <rFont val="Tahoma"/>
            <family val="2"/>
          </rPr>
          <t>Enter hours, days, months or pa.  Any combination of units can be used, but most commonly one unit is used for all staff.</t>
        </r>
      </text>
    </comment>
    <comment ref="D21" authorId="0" shapeId="0" xr:uid="{05365C5E-B23E-49F7-9DCF-2CF1E4DA21FF}">
      <text>
        <r>
          <rPr>
            <sz val="10"/>
            <color indexed="81"/>
            <rFont val="Tahoma"/>
            <family val="2"/>
          </rPr>
          <t>Enter hours, days, months or pa.  Any combination of units can be used, but most commonly one unit is used for all staff.</t>
        </r>
      </text>
    </comment>
    <comment ref="D22" authorId="0" shapeId="0" xr:uid="{D17F3983-35C4-4153-B8AB-A991CE6E35C9}">
      <text>
        <r>
          <rPr>
            <sz val="10"/>
            <color indexed="81"/>
            <rFont val="Tahoma"/>
            <family val="2"/>
          </rPr>
          <t>Enter hours, days, months or pa.  Any combination of units can be used, but most commonly one unit is used for all staff.</t>
        </r>
      </text>
    </comment>
    <comment ref="D23" authorId="0" shapeId="0" xr:uid="{CC08494D-D14B-4994-8E33-734D826B47DA}">
      <text>
        <r>
          <rPr>
            <sz val="10"/>
            <color indexed="81"/>
            <rFont val="Tahoma"/>
            <family val="2"/>
          </rPr>
          <t>Enter hours, days, months or pa.  Any combination of units can be used, but most commonly one unit is used for all staff.</t>
        </r>
      </text>
    </comment>
    <comment ref="D24" authorId="0" shapeId="0" xr:uid="{BD2F41B8-E90C-4375-8ACC-6100130055CB}">
      <text>
        <r>
          <rPr>
            <sz val="10"/>
            <color indexed="81"/>
            <rFont val="Tahoma"/>
            <family val="2"/>
          </rPr>
          <t>Enter hours, days, months or pa.  Any combination of units can be used, but most commonly one unit is used for all staff.</t>
        </r>
      </text>
    </comment>
    <comment ref="D25" authorId="0" shapeId="0" xr:uid="{79B50DCC-CB9A-48ED-AE5A-A79A2A09B1CB}">
      <text>
        <r>
          <rPr>
            <sz val="10"/>
            <color indexed="81"/>
            <rFont val="Tahoma"/>
            <family val="2"/>
          </rPr>
          <t>Enter hours, days, months or pa.  Any combination of units can be used, but most commonly one unit is used for all staff.</t>
        </r>
      </text>
    </comment>
    <comment ref="A31" authorId="0" shapeId="0" xr:uid="{00000000-0006-0000-0900-000009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6" authorId="0" shapeId="0" xr:uid="{84AA5790-1DE7-4B88-AFD5-7DFA39DF23C4}">
      <text>
        <r>
          <rPr>
            <sz val="10"/>
            <color rgb="FF000000"/>
            <rFont val="Tahoma"/>
            <family val="2"/>
          </rPr>
          <t>Select either job title or Payclass category</t>
        </r>
      </text>
    </comment>
    <comment ref="D36" authorId="0" shapeId="0" xr:uid="{A801FEDA-7EDA-4BC2-BA99-E60EBF9DF158}">
      <text>
        <r>
          <rPr>
            <sz val="10"/>
            <color indexed="81"/>
            <rFont val="Tahoma"/>
            <family val="2"/>
          </rPr>
          <t>Enter hours, days, months or pa.  Any combination of units can be used, but most commonly one unit is used for all staff.</t>
        </r>
      </text>
    </comment>
    <comment ref="G36" authorId="0" shapeId="0" xr:uid="{63596F85-4910-4003-BB99-6F0FE2B0FD38}">
      <text>
        <r>
          <rPr>
            <sz val="10"/>
            <color indexed="81"/>
            <rFont val="Tahoma"/>
            <family val="2"/>
          </rPr>
          <t>The names of particular persons can be entered here if required</t>
        </r>
        <r>
          <rPr>
            <sz val="8"/>
            <color indexed="81"/>
            <rFont val="Tahoma"/>
            <family val="2"/>
          </rPr>
          <t>.</t>
        </r>
      </text>
    </comment>
    <comment ref="D37" authorId="0" shapeId="0" xr:uid="{DD94CD74-8E2F-4DED-B978-6F50E0DF2AFF}">
      <text>
        <r>
          <rPr>
            <sz val="10"/>
            <color indexed="81"/>
            <rFont val="Tahoma"/>
            <family val="2"/>
          </rPr>
          <t>Enter hours, days, months or pa.  Any combination of units can be used, but most commonly one unit is used for all staff.</t>
        </r>
      </text>
    </comment>
    <comment ref="D38" authorId="0" shapeId="0" xr:uid="{D19263EA-097A-4E1D-A513-4DEF1E389A08}">
      <text>
        <r>
          <rPr>
            <sz val="10"/>
            <color indexed="81"/>
            <rFont val="Tahoma"/>
            <family val="2"/>
          </rPr>
          <t>Enter hours, days, months or pa.  Any combination of units can be used, but most commonly one unit is used for all staff.</t>
        </r>
      </text>
    </comment>
    <comment ref="D39" authorId="0" shapeId="0" xr:uid="{169990D6-0161-40E8-937E-B417E28182AA}">
      <text>
        <r>
          <rPr>
            <sz val="10"/>
            <color indexed="81"/>
            <rFont val="Tahoma"/>
            <family val="2"/>
          </rPr>
          <t>Enter hours, days, months or pa.  Any combination of units can be used, but most commonly one unit is used for all staff.</t>
        </r>
      </text>
    </comment>
    <comment ref="D40" authorId="0" shapeId="0" xr:uid="{B359EF6F-FB00-443E-B35B-AAEB643548F9}">
      <text>
        <r>
          <rPr>
            <sz val="10"/>
            <color indexed="81"/>
            <rFont val="Tahoma"/>
            <family val="2"/>
          </rPr>
          <t>Enter hours, days, months or pa.  Any combination of units can be used, but most commonly one unit is used for all staff.</t>
        </r>
      </text>
    </comment>
    <comment ref="D41" authorId="0" shapeId="0" xr:uid="{B7E9D983-E206-4AA3-8EF5-EAC8C91503F9}">
      <text>
        <r>
          <rPr>
            <sz val="10"/>
            <color indexed="81"/>
            <rFont val="Tahoma"/>
            <family val="2"/>
          </rPr>
          <t>Enter hours, days, months or pa.  Any combination of units can be used, but most commonly one unit is used for all staff.</t>
        </r>
      </text>
    </comment>
    <comment ref="D42" authorId="0" shapeId="0" xr:uid="{3A8618A4-8B91-41A3-BECC-C96E1A3E8E55}">
      <text>
        <r>
          <rPr>
            <sz val="10"/>
            <color indexed="81"/>
            <rFont val="Tahoma"/>
            <family val="2"/>
          </rPr>
          <t>Enter hours, days, months or pa.  Any combination of units can be used, but most commonly one unit is used for all staff.</t>
        </r>
      </text>
    </comment>
    <comment ref="D43" authorId="0" shapeId="0" xr:uid="{6096DC96-5844-4E98-B1E3-E8A4D52DF4EE}">
      <text>
        <r>
          <rPr>
            <sz val="10"/>
            <color indexed="81"/>
            <rFont val="Tahoma"/>
            <family val="2"/>
          </rPr>
          <t>Enter hours, days, months or pa.  Any combination of units can be used, but most commonly one unit is used for all staff.</t>
        </r>
      </text>
    </comment>
    <comment ref="A55" authorId="0" shapeId="0" xr:uid="{00000000-0006-0000-0900-00000D000000}">
      <text>
        <r>
          <rPr>
            <sz val="10"/>
            <color indexed="81"/>
            <rFont val="Tahoma"/>
            <family val="2"/>
          </rPr>
          <t>Unused rows can be hidden if required.  (Unprotect sheet, hide and re-protect)</t>
        </r>
      </text>
    </comment>
    <comment ref="A56" authorId="0" shapeId="0" xr:uid="{00000000-0006-0000-0900-00000E000000}">
      <text>
        <r>
          <rPr>
            <sz val="10"/>
            <color indexed="81"/>
            <rFont val="Tahoma"/>
            <family val="2"/>
          </rPr>
          <t>If insufficient rows, unprotect sheet, insert new rows above this row, and drag and drop all formulas across entire row.  Protect sheet again.</t>
        </r>
      </text>
    </comment>
    <comment ref="C124" authorId="0" shapeId="0" xr:uid="{00000000-0006-0000-0900-00000F000000}">
      <text>
        <r>
          <rPr>
            <sz val="10"/>
            <color indexed="81"/>
            <rFont val="Tahoma"/>
            <family val="2"/>
          </rPr>
          <t xml:space="preserve">The VAT rates can be either 0% for a zero rated contract (e.g international funder) or normal rate (14%) or VAT Exempt. VAT is complex, if in doubt ask! </t>
        </r>
      </text>
    </comment>
    <comment ref="D124" authorId="0" shapeId="0" xr:uid="{00000000-0006-0000-0900-000010000000}">
      <text>
        <r>
          <rPr>
            <sz val="8"/>
            <color indexed="81"/>
            <rFont val="Tahoma"/>
            <family val="2"/>
          </rPr>
          <t>VAT rates can be 0 if zero rated (e.g international funder) or normal rates (14%).  If in doubt, ask!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00000000-0006-0000-0A00-000001000000}">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00000000-0006-0000-0A00-000002000000}">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00000000-0006-0000-0A00-000003000000}">
      <text>
        <r>
          <rPr>
            <sz val="10"/>
            <color indexed="81"/>
            <rFont val="Tahoma"/>
            <family val="2"/>
          </rPr>
          <t>If the contract period is less than 1 year,  or the funder does not require costing each year separately, it may be easier to use the single period template.  This can cost multiple years, but does not identify costs in any one year.</t>
        </r>
      </text>
    </comment>
    <comment ref="D13" authorId="0" shapeId="0" xr:uid="{00000000-0006-0000-0A00-000004000000}">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00000000-0006-0000-0A00-000005000000}">
      <text>
        <r>
          <rPr>
            <sz val="10"/>
            <color rgb="FF000000"/>
            <rFont val="Tahoma"/>
            <family val="2"/>
          </rPr>
          <t>Rates are looked up from Rates sheet based on the units selected and Faculty. These automatically include correct COE and Faculty costs based on the audited figures from Finance Dept.</t>
        </r>
      </text>
    </comment>
    <comment ref="D14" authorId="0" shapeId="0" xr:uid="{E7441940-9A9C-4AC5-A488-079D20DB5568}">
      <text>
        <r>
          <rPr>
            <sz val="10"/>
            <color indexed="81"/>
            <rFont val="Tahoma"/>
            <family val="2"/>
          </rPr>
          <t>Enter hours, days, months or pa.  Any combination of units can be used, but most commonly one unit is used for all staff.</t>
        </r>
      </text>
    </comment>
    <comment ref="E14" authorId="0" shapeId="0" xr:uid="{00000000-0006-0000-0A00-000007000000}">
      <text>
        <r>
          <rPr>
            <sz val="10"/>
            <color rgb="FF000000"/>
            <rFont val="Tahoma"/>
            <family val="2"/>
          </rPr>
          <t xml:space="preserve">The time entered  here should be what is estimated is likely to be spent by the various categories of staff, irrespective of whether their time will be charged or not and </t>
        </r>
        <r>
          <rPr>
            <b/>
            <sz val="10"/>
            <color rgb="FFFF0000"/>
            <rFont val="Tahoma"/>
            <family val="2"/>
          </rPr>
          <t>cannot be greater than the contract period for the year.</t>
        </r>
      </text>
    </comment>
    <comment ref="G14" authorId="0" shapeId="0" xr:uid="{1E08387F-EAB4-43FC-AECB-6F0B5F41A8F9}">
      <text>
        <r>
          <rPr>
            <sz val="10"/>
            <color indexed="81"/>
            <rFont val="Tahoma"/>
            <family val="2"/>
          </rPr>
          <t>The names of particular persons can be entered here if required</t>
        </r>
        <r>
          <rPr>
            <sz val="8"/>
            <color indexed="81"/>
            <rFont val="Tahoma"/>
            <family val="2"/>
          </rPr>
          <t>.</t>
        </r>
      </text>
    </comment>
    <comment ref="D15" authorId="0" shapeId="0" xr:uid="{1F336AF2-ECF8-4726-9105-4AF93C173C85}">
      <text>
        <r>
          <rPr>
            <sz val="10"/>
            <color indexed="81"/>
            <rFont val="Tahoma"/>
            <family val="2"/>
          </rPr>
          <t>Enter hours, days, months or pa.  Any combination of units can be used, but most commonly one unit is used for all staff.</t>
        </r>
      </text>
    </comment>
    <comment ref="D16" authorId="0" shapeId="0" xr:uid="{A3511F8D-1814-4A86-A213-8FCDB0F6CB30}">
      <text>
        <r>
          <rPr>
            <sz val="10"/>
            <color indexed="81"/>
            <rFont val="Tahoma"/>
            <family val="2"/>
          </rPr>
          <t>Enter hours, days, months or pa.  Any combination of units can be used, but most commonly one unit is used for all staff.</t>
        </r>
      </text>
    </comment>
    <comment ref="D17" authorId="0" shapeId="0" xr:uid="{E2456B8F-817E-468B-9AA5-29C90AF7E3C0}">
      <text>
        <r>
          <rPr>
            <sz val="10"/>
            <color indexed="81"/>
            <rFont val="Tahoma"/>
            <family val="2"/>
          </rPr>
          <t>Enter hours, days, months or pa.  Any combination of units can be used, but most commonly one unit is used for all staff.</t>
        </r>
      </text>
    </comment>
    <comment ref="D18" authorId="0" shapeId="0" xr:uid="{17A341A5-0202-4CFB-8DB4-E9EC9F328826}">
      <text>
        <r>
          <rPr>
            <sz val="10"/>
            <color indexed="81"/>
            <rFont val="Tahoma"/>
            <family val="2"/>
          </rPr>
          <t>Enter hours, days, months or pa.  Any combination of units can be used, but most commonly one unit is used for all staff.</t>
        </r>
      </text>
    </comment>
    <comment ref="D19" authorId="0" shapeId="0" xr:uid="{74BE0475-6353-4251-B130-6720CB73CCE2}">
      <text>
        <r>
          <rPr>
            <sz val="10"/>
            <color indexed="81"/>
            <rFont val="Tahoma"/>
            <family val="2"/>
          </rPr>
          <t>Enter hours, days, months or pa.  Any combination of units can be used, but most commonly one unit is used for all staff.</t>
        </r>
      </text>
    </comment>
    <comment ref="D20" authorId="0" shapeId="0" xr:uid="{CFE01D97-BED3-4F88-ACDA-1C411E9454F2}">
      <text>
        <r>
          <rPr>
            <sz val="10"/>
            <color indexed="81"/>
            <rFont val="Tahoma"/>
            <family val="2"/>
          </rPr>
          <t>Enter hours, days, months or pa.  Any combination of units can be used, but most commonly one unit is used for all staff.</t>
        </r>
      </text>
    </comment>
    <comment ref="D21" authorId="0" shapeId="0" xr:uid="{49AEF55A-41E4-4C5C-BEBB-6855474EDDD9}">
      <text>
        <r>
          <rPr>
            <sz val="10"/>
            <color indexed="81"/>
            <rFont val="Tahoma"/>
            <family val="2"/>
          </rPr>
          <t>Enter hours, days, months or pa.  Any combination of units can be used, but most commonly one unit is used for all staff.</t>
        </r>
      </text>
    </comment>
    <comment ref="D22" authorId="0" shapeId="0" xr:uid="{1182848C-5578-4225-BA4B-FA3D82C34543}">
      <text>
        <r>
          <rPr>
            <sz val="10"/>
            <color indexed="81"/>
            <rFont val="Tahoma"/>
            <family val="2"/>
          </rPr>
          <t>Enter hours, days, months or pa.  Any combination of units can be used, but most commonly one unit is used for all staff.</t>
        </r>
      </text>
    </comment>
    <comment ref="D23" authorId="0" shapeId="0" xr:uid="{6BD9FDB0-E2B3-4BE0-872A-F0B2408B7A30}">
      <text>
        <r>
          <rPr>
            <sz val="10"/>
            <color indexed="81"/>
            <rFont val="Tahoma"/>
            <family val="2"/>
          </rPr>
          <t>Enter hours, days, months or pa.  Any combination of units can be used, but most commonly one unit is used for all staff.</t>
        </r>
      </text>
    </comment>
    <comment ref="D24" authorId="0" shapeId="0" xr:uid="{6E991665-CE33-4222-B455-CF40F0ED83C4}">
      <text>
        <r>
          <rPr>
            <sz val="10"/>
            <color indexed="81"/>
            <rFont val="Tahoma"/>
            <family val="2"/>
          </rPr>
          <t>Enter hours, days, months or pa.  Any combination of units can be used, but most commonly one unit is used for all staff.</t>
        </r>
      </text>
    </comment>
    <comment ref="D25" authorId="0" shapeId="0" xr:uid="{F3095258-8918-4F61-9A20-4D71D51A0921}">
      <text>
        <r>
          <rPr>
            <sz val="10"/>
            <color indexed="81"/>
            <rFont val="Tahoma"/>
            <family val="2"/>
          </rPr>
          <t>Enter hours, days, months or pa.  Any combination of units can be used, but most commonly one unit is used for all staff.</t>
        </r>
      </text>
    </comment>
    <comment ref="A31" authorId="0" shapeId="0" xr:uid="{00000000-0006-0000-0A00-000009000000}">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6" authorId="0" shapeId="0" xr:uid="{0448FCE6-69DF-40A6-A03F-DC9D8CAE6E4D}">
      <text>
        <r>
          <rPr>
            <sz val="10"/>
            <color rgb="FF000000"/>
            <rFont val="Tahoma"/>
            <family val="2"/>
          </rPr>
          <t>Select either job title or Payclass category</t>
        </r>
      </text>
    </comment>
    <comment ref="D36" authorId="0" shapeId="0" xr:uid="{74865395-935B-48F8-85B7-96B83DBF9297}">
      <text>
        <r>
          <rPr>
            <sz val="10"/>
            <color indexed="81"/>
            <rFont val="Tahoma"/>
            <family val="2"/>
          </rPr>
          <t>Enter hours, days, months or pa.  Any combination of units can be used, but most commonly one unit is used for all staff.</t>
        </r>
      </text>
    </comment>
    <comment ref="G36" authorId="0" shapeId="0" xr:uid="{3789C07E-E526-44D2-9284-7497B9A5B03B}">
      <text>
        <r>
          <rPr>
            <sz val="10"/>
            <color indexed="81"/>
            <rFont val="Tahoma"/>
            <family val="2"/>
          </rPr>
          <t>The names of particular persons can be entered here if required</t>
        </r>
        <r>
          <rPr>
            <sz val="8"/>
            <color indexed="81"/>
            <rFont val="Tahoma"/>
            <family val="2"/>
          </rPr>
          <t>.</t>
        </r>
      </text>
    </comment>
    <comment ref="D37" authorId="0" shapeId="0" xr:uid="{046FC3D4-6A05-403C-8560-667FE2C40DD1}">
      <text>
        <r>
          <rPr>
            <sz val="10"/>
            <color indexed="81"/>
            <rFont val="Tahoma"/>
            <family val="2"/>
          </rPr>
          <t>Enter hours, days, months or pa.  Any combination of units can be used, but most commonly one unit is used for all staff.</t>
        </r>
      </text>
    </comment>
    <comment ref="D38" authorId="0" shapeId="0" xr:uid="{1315F32E-0F5F-4587-8BAD-B370E0F68814}">
      <text>
        <r>
          <rPr>
            <sz val="10"/>
            <color indexed="81"/>
            <rFont val="Tahoma"/>
            <family val="2"/>
          </rPr>
          <t>Enter hours, days, months or pa.  Any combination of units can be used, but most commonly one unit is used for all staff.</t>
        </r>
      </text>
    </comment>
    <comment ref="D39" authorId="0" shapeId="0" xr:uid="{EA0D26C9-6DBF-41B5-9A51-E885FCC6A840}">
      <text>
        <r>
          <rPr>
            <sz val="10"/>
            <color indexed="81"/>
            <rFont val="Tahoma"/>
            <family val="2"/>
          </rPr>
          <t>Enter hours, days, months or pa.  Any combination of units can be used, but most commonly one unit is used for all staff.</t>
        </r>
      </text>
    </comment>
    <comment ref="D40" authorId="0" shapeId="0" xr:uid="{08E42FF1-9ED7-44D7-A13B-6DD8AC7AEB2C}">
      <text>
        <r>
          <rPr>
            <sz val="10"/>
            <color indexed="81"/>
            <rFont val="Tahoma"/>
            <family val="2"/>
          </rPr>
          <t>Enter hours, days, months or pa.  Any combination of units can be used, but most commonly one unit is used for all staff.</t>
        </r>
      </text>
    </comment>
    <comment ref="D41" authorId="0" shapeId="0" xr:uid="{AB0E2B43-75B5-4504-9EBF-9801EBBC524B}">
      <text>
        <r>
          <rPr>
            <sz val="10"/>
            <color indexed="81"/>
            <rFont val="Tahoma"/>
            <family val="2"/>
          </rPr>
          <t>Enter hours, days, months or pa.  Any combination of units can be used, but most commonly one unit is used for all staff.</t>
        </r>
      </text>
    </comment>
    <comment ref="D42" authorId="0" shapeId="0" xr:uid="{49D1D213-B0CA-408C-A86C-68CF8DDBAF14}">
      <text>
        <r>
          <rPr>
            <sz val="10"/>
            <color indexed="81"/>
            <rFont val="Tahoma"/>
            <family val="2"/>
          </rPr>
          <t>Enter hours, days, months or pa.  Any combination of units can be used, but most commonly one unit is used for all staff.</t>
        </r>
      </text>
    </comment>
    <comment ref="D43" authorId="0" shapeId="0" xr:uid="{6942A385-4EF1-4879-95FB-787956B77A50}">
      <text>
        <r>
          <rPr>
            <sz val="10"/>
            <color indexed="81"/>
            <rFont val="Tahoma"/>
            <family val="2"/>
          </rPr>
          <t>Enter hours, days, months or pa.  Any combination of units can be used, but most commonly one unit is used for all staff.</t>
        </r>
      </text>
    </comment>
    <comment ref="A55" authorId="0" shapeId="0" xr:uid="{00000000-0006-0000-0A00-00000D000000}">
      <text>
        <r>
          <rPr>
            <sz val="10"/>
            <color indexed="81"/>
            <rFont val="Tahoma"/>
            <family val="2"/>
          </rPr>
          <t>Unused rows can be hidden if required.  (Unprotect sheet, hide and re-protect)</t>
        </r>
      </text>
    </comment>
    <comment ref="A56" authorId="0" shapeId="0" xr:uid="{00000000-0006-0000-0A00-00000E000000}">
      <text>
        <r>
          <rPr>
            <sz val="10"/>
            <color indexed="81"/>
            <rFont val="Tahoma"/>
            <family val="2"/>
          </rPr>
          <t>If insufficient rows, unprotect sheet, insert new rows above this row, and drag and drop all formulas across entire row.  Protect sheet again.</t>
        </r>
      </text>
    </comment>
    <comment ref="C124" authorId="0" shapeId="0" xr:uid="{00000000-0006-0000-0A00-00000F000000}">
      <text>
        <r>
          <rPr>
            <sz val="10"/>
            <color indexed="81"/>
            <rFont val="Tahoma"/>
            <family val="2"/>
          </rPr>
          <t xml:space="preserve">The VAT rates can be either 0% for a zero rated contract (e.g international funder) or normal rate (14%) or VAT Exempt. VAT is complex, if in doubt ask! </t>
        </r>
      </text>
    </comment>
    <comment ref="D124" authorId="0" shapeId="0" xr:uid="{00000000-0006-0000-0A00-000010000000}">
      <text>
        <r>
          <rPr>
            <sz val="8"/>
            <color indexed="81"/>
            <rFont val="Tahoma"/>
            <family val="2"/>
          </rPr>
          <t>VAT rates can be 0 if zero rated (e.g international funder) or normal rates (14%).  If in doubt, ask!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Tony Heher</author>
  </authors>
  <commentList>
    <comment ref="A5" authorId="0" shapeId="0" xr:uid="{95CEF250-FE13-46E6-A475-3DFD1F0B5A2A}">
      <text>
        <r>
          <rPr>
            <sz val="10"/>
            <color indexed="81"/>
            <rFont val="Tahoma"/>
            <family val="2"/>
          </rPr>
          <t>The sheet is protected so that data can only be entered into the  highlighted yellow cells.  If the structure of the sheet needs to be changed, turn protection off.  But work with care, as there are some complex links to other sheets.  This sheet requires the "costing parameters" workbook initially to pick up the main parameters, but thereafter it will work without linking to that workbook.  Only if parameters change (at year end for example), then the links in this sheet to the parameter workbook need  to be updated. The actual version of the parameters used is noted in the information block at the foot of this sheet.</t>
        </r>
      </text>
    </comment>
    <comment ref="L7" authorId="0" shapeId="0" xr:uid="{ACB59F39-DB47-4945-8584-B86532C13FCE}">
      <text>
        <r>
          <rPr>
            <sz val="10"/>
            <color indexed="81"/>
            <rFont val="Tahoma"/>
            <family val="2"/>
          </rPr>
          <t>If sending this sheet electronically to a funder, turn protection off, hide these columns, and turn protection back on - preferably with a password. While there is no harm if a funder does see these internal calculations, it is bad practice to send unnecessary information.</t>
        </r>
      </text>
    </comment>
    <comment ref="C8" authorId="0" shapeId="0" xr:uid="{7FAA2B15-DC0A-43AF-9DB0-5DB38926C3CA}">
      <text>
        <r>
          <rPr>
            <sz val="10"/>
            <color indexed="81"/>
            <rFont val="Tahoma"/>
            <family val="2"/>
          </rPr>
          <t>If the contract period is less than 1 year,  or the funder does not require costing each year separately, it may be easier to use the single period template.  This can cost multiple years, but does not identify costs in any one year.</t>
        </r>
      </text>
    </comment>
    <comment ref="D13" authorId="0" shapeId="0" xr:uid="{3689FA58-111E-418C-81E9-675C516CE08E}">
      <text>
        <r>
          <rPr>
            <sz val="10"/>
            <color indexed="81"/>
            <rFont val="Tahoma"/>
            <family val="2"/>
          </rPr>
          <t>The pa, month, day and hour rates are not linearly proportional.  For example, 11 months at monthly rate = 1 year at pa rate, and 7 hours at hourly rate = 1 day, etc.  See the parameters sheet for a full description of the assumptions on which these calculations are based.</t>
        </r>
      </text>
    </comment>
    <comment ref="C14" authorId="0" shapeId="0" xr:uid="{22269FBF-BFBB-4F52-9EC0-B662A4FD912E}">
      <text>
        <r>
          <rPr>
            <sz val="10"/>
            <color rgb="FF000000"/>
            <rFont val="Tahoma"/>
            <family val="2"/>
          </rPr>
          <t>Rates are looked up from Rates sheet based on the units selected and Faculty. These automatically include correct COE and Faculty costs based on the audited figures from Finance Dept.</t>
        </r>
      </text>
    </comment>
    <comment ref="D14" authorId="0" shapeId="0" xr:uid="{0B6EB4A2-823B-441A-B0D0-9BA7DC211A5A}">
      <text>
        <r>
          <rPr>
            <sz val="10"/>
            <color indexed="81"/>
            <rFont val="Tahoma"/>
            <family val="2"/>
          </rPr>
          <t>Enter hours, days, months or pa.  Any combination of units can be used, but most commonly one unit is used for all staff.</t>
        </r>
      </text>
    </comment>
    <comment ref="E14" authorId="0" shapeId="0" xr:uid="{0177EC9F-8BA9-4629-B630-77A62B3932A4}">
      <text>
        <r>
          <rPr>
            <sz val="10"/>
            <color rgb="FF000000"/>
            <rFont val="Tahoma"/>
            <family val="2"/>
          </rPr>
          <t xml:space="preserve">The time entered  here should be what is estimated is likely to be spent by the various categories of staff, irrespective of whether their time will be charged or not and </t>
        </r>
        <r>
          <rPr>
            <b/>
            <sz val="10"/>
            <color rgb="FFFF0000"/>
            <rFont val="Tahoma"/>
            <family val="2"/>
          </rPr>
          <t>cannot be greater than the contract period for the year.</t>
        </r>
      </text>
    </comment>
    <comment ref="G14" authorId="0" shapeId="0" xr:uid="{2D84AACF-007F-435F-AC80-4556796411AB}">
      <text>
        <r>
          <rPr>
            <sz val="10"/>
            <color indexed="81"/>
            <rFont val="Tahoma"/>
            <family val="2"/>
          </rPr>
          <t>The names of particular persons can be entered here if required</t>
        </r>
        <r>
          <rPr>
            <sz val="8"/>
            <color indexed="81"/>
            <rFont val="Tahoma"/>
            <family val="2"/>
          </rPr>
          <t>.</t>
        </r>
      </text>
    </comment>
    <comment ref="D15" authorId="0" shapeId="0" xr:uid="{0F140C97-FE8C-4CB4-A3AB-2BB5F87B0626}">
      <text>
        <r>
          <rPr>
            <sz val="10"/>
            <color indexed="81"/>
            <rFont val="Tahoma"/>
            <family val="2"/>
          </rPr>
          <t>Enter hours, days, months or pa.  Any combination of units can be used, but most commonly one unit is used for all staff.</t>
        </r>
      </text>
    </comment>
    <comment ref="D16" authorId="0" shapeId="0" xr:uid="{89F6C78A-5C93-4888-962E-AFB05D9289A7}">
      <text>
        <r>
          <rPr>
            <sz val="10"/>
            <color indexed="81"/>
            <rFont val="Tahoma"/>
            <family val="2"/>
          </rPr>
          <t>Enter hours, days, months or pa.  Any combination of units can be used, but most commonly one unit is used for all staff.</t>
        </r>
      </text>
    </comment>
    <comment ref="D17" authorId="0" shapeId="0" xr:uid="{3ACA59D1-543D-4A6A-B57A-B349B5D37B7A}">
      <text>
        <r>
          <rPr>
            <sz val="10"/>
            <color indexed="81"/>
            <rFont val="Tahoma"/>
            <family val="2"/>
          </rPr>
          <t>Enter hours, days, months or pa.  Any combination of units can be used, but most commonly one unit is used for all staff.</t>
        </r>
      </text>
    </comment>
    <comment ref="D18" authorId="0" shapeId="0" xr:uid="{80E65BED-A83A-4F24-9109-CF23DFF4BE97}">
      <text>
        <r>
          <rPr>
            <sz val="10"/>
            <color indexed="81"/>
            <rFont val="Tahoma"/>
            <family val="2"/>
          </rPr>
          <t>Enter hours, days, months or pa.  Any combination of units can be used, but most commonly one unit is used for all staff.</t>
        </r>
      </text>
    </comment>
    <comment ref="D19" authorId="0" shapeId="0" xr:uid="{7AEEE38E-D640-41A8-86D4-6E0E26744C1D}">
      <text>
        <r>
          <rPr>
            <sz val="10"/>
            <color indexed="81"/>
            <rFont val="Tahoma"/>
            <family val="2"/>
          </rPr>
          <t>Enter hours, days, months or pa.  Any combination of units can be used, but most commonly one unit is used for all staff.</t>
        </r>
      </text>
    </comment>
    <comment ref="D20" authorId="0" shapeId="0" xr:uid="{14EE3BFF-334A-478C-A81E-1BAE17E27854}">
      <text>
        <r>
          <rPr>
            <sz val="10"/>
            <color indexed="81"/>
            <rFont val="Tahoma"/>
            <family val="2"/>
          </rPr>
          <t>Enter hours, days, months or pa.  Any combination of units can be used, but most commonly one unit is used for all staff.</t>
        </r>
      </text>
    </comment>
    <comment ref="D21" authorId="0" shapeId="0" xr:uid="{18151CC8-FEF9-4725-8046-86916A349D47}">
      <text>
        <r>
          <rPr>
            <sz val="10"/>
            <color indexed="81"/>
            <rFont val="Tahoma"/>
            <family val="2"/>
          </rPr>
          <t>Enter hours, days, months or pa.  Any combination of units can be used, but most commonly one unit is used for all staff.</t>
        </r>
      </text>
    </comment>
    <comment ref="D22" authorId="0" shapeId="0" xr:uid="{69B1790C-8891-485F-B862-3D323734034D}">
      <text>
        <r>
          <rPr>
            <sz val="10"/>
            <color indexed="81"/>
            <rFont val="Tahoma"/>
            <family val="2"/>
          </rPr>
          <t>Enter hours, days, months or pa.  Any combination of units can be used, but most commonly one unit is used for all staff.</t>
        </r>
      </text>
    </comment>
    <comment ref="D23" authorId="0" shapeId="0" xr:uid="{7DF11E91-A2EA-4DBF-BE88-C6570B5C756E}">
      <text>
        <r>
          <rPr>
            <sz val="10"/>
            <color indexed="81"/>
            <rFont val="Tahoma"/>
            <family val="2"/>
          </rPr>
          <t>Enter hours, days, months or pa.  Any combination of units can be used, but most commonly one unit is used for all staff.</t>
        </r>
      </text>
    </comment>
    <comment ref="D24" authorId="0" shapeId="0" xr:uid="{47DDBF26-3F56-44CA-9347-69B0D3319994}">
      <text>
        <r>
          <rPr>
            <sz val="10"/>
            <color indexed="81"/>
            <rFont val="Tahoma"/>
            <family val="2"/>
          </rPr>
          <t>Enter hours, days, months or pa.  Any combination of units can be used, but most commonly one unit is used for all staff.</t>
        </r>
      </text>
    </comment>
    <comment ref="D25" authorId="0" shapeId="0" xr:uid="{E7169AF3-E8D0-483C-8D52-9B1A5C255FD5}">
      <text>
        <r>
          <rPr>
            <sz val="10"/>
            <color rgb="FF000000"/>
            <rFont val="Tahoma"/>
            <family val="2"/>
          </rPr>
          <t>Enter hours, days, months or pa.  Any combination of units can be used, but most commonly one unit is used for all staff.</t>
        </r>
      </text>
    </comment>
    <comment ref="A31" authorId="0" shapeId="0" xr:uid="{4E0DD50D-3347-4536-8E0B-7F342C21759C}">
      <text>
        <r>
          <rPr>
            <sz val="10"/>
            <color indexed="81"/>
            <rFont val="Tahoma"/>
            <family val="2"/>
          </rPr>
          <t xml:space="preserve">If insufficient rows, unprotect sheet, insert new rows </t>
        </r>
        <r>
          <rPr>
            <b/>
            <sz val="10"/>
            <color indexed="81"/>
            <rFont val="Tahoma"/>
            <family val="2"/>
          </rPr>
          <t>above</t>
        </r>
        <r>
          <rPr>
            <sz val="10"/>
            <color indexed="81"/>
            <rFont val="Tahoma"/>
            <family val="2"/>
          </rPr>
          <t xml:space="preserve"> this row, and drag and drop </t>
        </r>
        <r>
          <rPr>
            <b/>
            <sz val="10"/>
            <color indexed="81"/>
            <rFont val="Tahoma"/>
            <family val="2"/>
          </rPr>
          <t>all</t>
        </r>
        <r>
          <rPr>
            <sz val="10"/>
            <color indexed="81"/>
            <rFont val="Tahoma"/>
            <family val="2"/>
          </rPr>
          <t xml:space="preserve"> formulas across entire row.  Protect sheet again.</t>
        </r>
      </text>
    </comment>
    <comment ref="B36" authorId="0" shapeId="0" xr:uid="{232AF4D5-77F5-4236-9D2B-13F3A43CAFBA}">
      <text>
        <r>
          <rPr>
            <sz val="10"/>
            <color rgb="FF000000"/>
            <rFont val="Tahoma"/>
            <family val="2"/>
          </rPr>
          <t>Select either job title or Payclass category</t>
        </r>
      </text>
    </comment>
    <comment ref="D36" authorId="0" shapeId="0" xr:uid="{91A46F3F-18FC-4631-8CE6-D33EBAFCA79E}">
      <text>
        <r>
          <rPr>
            <sz val="10"/>
            <color indexed="81"/>
            <rFont val="Tahoma"/>
            <family val="2"/>
          </rPr>
          <t>Enter hours, days, months or pa.  Any combination of units can be used, but most commonly one unit is used for all staff.</t>
        </r>
      </text>
    </comment>
    <comment ref="G36" authorId="0" shapeId="0" xr:uid="{B1CBCC05-D118-4A0E-859F-A4661F1E6282}">
      <text>
        <r>
          <rPr>
            <sz val="10"/>
            <color indexed="81"/>
            <rFont val="Tahoma"/>
            <family val="2"/>
          </rPr>
          <t>The names of particular persons can be entered here if required</t>
        </r>
        <r>
          <rPr>
            <sz val="8"/>
            <color indexed="81"/>
            <rFont val="Tahoma"/>
            <family val="2"/>
          </rPr>
          <t>.</t>
        </r>
      </text>
    </comment>
    <comment ref="D37" authorId="0" shapeId="0" xr:uid="{1DEF693C-958F-4F09-B97B-6843BD00FB52}">
      <text>
        <r>
          <rPr>
            <sz val="10"/>
            <color rgb="FF000000"/>
            <rFont val="Tahoma"/>
            <family val="2"/>
          </rPr>
          <t>Enter hours, days, months or pa.  Any combination of units can be used, but most commonly one unit is used for all staff.</t>
        </r>
      </text>
    </comment>
    <comment ref="D38" authorId="0" shapeId="0" xr:uid="{4DFA4261-4361-4AA6-BB6D-06D3C591D691}">
      <text>
        <r>
          <rPr>
            <sz val="10"/>
            <color indexed="81"/>
            <rFont val="Tahoma"/>
            <family val="2"/>
          </rPr>
          <t>Enter hours, days, months or pa.  Any combination of units can be used, but most commonly one unit is used for all staff.</t>
        </r>
      </text>
    </comment>
    <comment ref="D39" authorId="0" shapeId="0" xr:uid="{6751838D-F369-4B20-8492-56DCBCB6CE1F}">
      <text>
        <r>
          <rPr>
            <sz val="10"/>
            <color indexed="81"/>
            <rFont val="Tahoma"/>
            <family val="2"/>
          </rPr>
          <t>Enter hours, days, months or pa.  Any combination of units can be used, but most commonly one unit is used for all staff.</t>
        </r>
      </text>
    </comment>
    <comment ref="D40" authorId="0" shapeId="0" xr:uid="{1E060210-8EA5-4E3C-ADD6-E6806ED658D9}">
      <text>
        <r>
          <rPr>
            <sz val="10"/>
            <color indexed="81"/>
            <rFont val="Tahoma"/>
            <family val="2"/>
          </rPr>
          <t>Enter hours, days, months or pa.  Any combination of units can be used, but most commonly one unit is used for all staff.</t>
        </r>
      </text>
    </comment>
    <comment ref="D41" authorId="0" shapeId="0" xr:uid="{1A7220F9-BA41-45F0-8956-84AD33651E12}">
      <text>
        <r>
          <rPr>
            <sz val="10"/>
            <color indexed="81"/>
            <rFont val="Tahoma"/>
            <family val="2"/>
          </rPr>
          <t>Enter hours, days, months or pa.  Any combination of units can be used, but most commonly one unit is used for all staff.</t>
        </r>
      </text>
    </comment>
    <comment ref="D42" authorId="0" shapeId="0" xr:uid="{8CCE6935-ED2D-48A8-878F-433E99EAB94C}">
      <text>
        <r>
          <rPr>
            <sz val="10"/>
            <color indexed="81"/>
            <rFont val="Tahoma"/>
            <family val="2"/>
          </rPr>
          <t>Enter hours, days, months or pa.  Any combination of units can be used, but most commonly one unit is used for all staff.</t>
        </r>
      </text>
    </comment>
    <comment ref="D43" authorId="0" shapeId="0" xr:uid="{B6A1799F-7970-437F-9C9C-C5534B05B017}">
      <text>
        <r>
          <rPr>
            <sz val="10"/>
            <color indexed="81"/>
            <rFont val="Tahoma"/>
            <family val="2"/>
          </rPr>
          <t>Enter hours, days, months or pa.  Any combination of units can be used, but most commonly one unit is used for all staff.</t>
        </r>
      </text>
    </comment>
    <comment ref="A55" authorId="0" shapeId="0" xr:uid="{E5EFE56B-B729-4EE9-9C9F-3C1A817FD6F8}">
      <text>
        <r>
          <rPr>
            <sz val="10"/>
            <color indexed="81"/>
            <rFont val="Tahoma"/>
            <family val="2"/>
          </rPr>
          <t>Unused rows can be hidden if required.  (Unprotect sheet, hide and re-protect)</t>
        </r>
      </text>
    </comment>
    <comment ref="A56" authorId="0" shapeId="0" xr:uid="{ABD5906D-71E1-4243-B472-507DBA35DC2A}">
      <text>
        <r>
          <rPr>
            <sz val="10"/>
            <color indexed="81"/>
            <rFont val="Tahoma"/>
            <family val="2"/>
          </rPr>
          <t>If insufficient rows, unprotect sheet, insert new rows above this row, and drag and drop all formulas across entire row.  Protect sheet again.</t>
        </r>
      </text>
    </comment>
    <comment ref="C124" authorId="0" shapeId="0" xr:uid="{2A6ED28C-7BA9-4625-A3EC-DEE5DB697CE3}">
      <text>
        <r>
          <rPr>
            <sz val="10"/>
            <color indexed="81"/>
            <rFont val="Tahoma"/>
            <family val="2"/>
          </rPr>
          <t xml:space="preserve">The VAT rates can be either 0% for a zero rated contract (e.g international funder) or normal rate (14%) or VAT Exempt. VAT is complex, if in doubt ask! </t>
        </r>
      </text>
    </comment>
    <comment ref="D124" authorId="0" shapeId="0" xr:uid="{BA839C19-A8A9-4AE1-BD59-7DBCD23280A9}">
      <text>
        <r>
          <rPr>
            <sz val="8"/>
            <color indexed="81"/>
            <rFont val="Tahoma"/>
            <family val="2"/>
          </rPr>
          <t>VAT rates can be 0 if zero rated (e.g international funder) or normal rates (14%).  If in doubt, ask!</t>
        </r>
      </text>
    </comment>
  </commentList>
</comments>
</file>

<file path=xl/sharedStrings.xml><?xml version="1.0" encoding="utf-8"?>
<sst xmlns="http://schemas.openxmlformats.org/spreadsheetml/2006/main" count="18068" uniqueCount="439">
  <si>
    <t>Instructions for using the costing template</t>
  </si>
  <si>
    <r>
      <rPr>
        <b/>
        <sz val="10"/>
        <rFont val="Arial"/>
        <family val="2"/>
      </rPr>
      <t>Help is available</t>
    </r>
    <r>
      <rPr>
        <sz val="10"/>
        <rFont val="Arial"/>
        <family val="2"/>
      </rPr>
      <t xml:space="preserve"> from Faculty Finance office,  RCIP and CRF. See the list below for full details. This can either be to assist with a specific project or to provide a demonstration to a research group or department. The template is simple to use, but an initial demonstration has proved helpful to explain key features. </t>
    </r>
  </si>
  <si>
    <r>
      <rPr>
        <b/>
        <sz val="10"/>
        <rFont val="Arial"/>
        <family val="2"/>
      </rPr>
      <t>Help: In addition</t>
    </r>
    <r>
      <rPr>
        <sz val="10"/>
        <rFont val="Arial"/>
        <family val="2"/>
      </rPr>
      <t>, the costing template itself has extensive help and comments built into many cells in the spreadsheet that explain that particular cell. Every cell that has help is marked with a red triangle in the upper right corner. The comments are displayed when the cursor is positioned over the cell. Data entry fields are range checked wherever possible to limit the possibility of entry error.</t>
    </r>
  </si>
  <si>
    <r>
      <rPr>
        <b/>
        <sz val="10"/>
        <rFont val="Arial"/>
        <family val="2"/>
      </rPr>
      <t>Adapting the template to specific needs</t>
    </r>
    <r>
      <rPr>
        <sz val="10"/>
        <rFont val="Arial"/>
        <family val="2"/>
      </rPr>
      <t>. The template is flexible and has been proven to work in a wide range of contracts from a few days to multiple years. However, it is a guide and can be changed or extended to meet the needs of a specific project, as it is recognised that there are frequently unique requirements arising from the nature of the project or the funder. Changes should be made with care, however, as the template contains some complex linkages to other tables.</t>
    </r>
  </si>
  <si>
    <t>1. When to use the template?</t>
  </si>
  <si>
    <t xml:space="preserve">The costing template should be used at the earliest possible time when contact is first established with a funder and certainly before any cost estimates are given to the funder. Even if not all information is complete and final, the template can be used quickly and simply to generate an initial estimate. </t>
  </si>
  <si>
    <t>The costing rules imbedded in the template apply to all research contracts as well as to professional services contracts ("private work"). The template caters for the situation where most or all work is performed off campus.</t>
  </si>
  <si>
    <t>2. Information required:</t>
  </si>
  <si>
    <r>
      <t xml:space="preserve">Staff and time. </t>
    </r>
    <r>
      <rPr>
        <sz val="10"/>
        <rFont val="Arial"/>
        <family val="2"/>
      </rPr>
      <t>All the staff who will be involved, including academic staff, dedicated research staff and all support staff, must be listed. The amount of time expected of each involved needs  to be estimated. This does not need to be known exactly and will not necessarily represent the actual time expended (unless the contract is on an hourly or daily reimbursable basis) but should be the best estimate on available information.</t>
    </r>
  </si>
  <si>
    <r>
      <t xml:space="preserve">Direct costs. </t>
    </r>
    <r>
      <rPr>
        <sz val="10"/>
        <rFont val="Arial"/>
        <family val="2"/>
      </rPr>
      <t>This includes all expenses that will be incurred, other than staff costs. If contract staff are hired on UCT payroll (whether T1, T2, or T3) they should be included in the staff category above. Only staff that are contracted should be included in direct costs. The direct costs can be assembled in any format that is convenient, or which you have used before, or which the funder requires. Each faculty or Department or research unit may also have standard templates they wish to use. These can be linked to the costing template, make sure all direct costs are covered!</t>
    </r>
  </si>
  <si>
    <r>
      <t xml:space="preserve">Notes:  </t>
    </r>
    <r>
      <rPr>
        <sz val="10"/>
        <rFont val="Arial"/>
        <family val="2"/>
      </rPr>
      <t>If the contract is Vatable, direct costs should be quoted excluded VAT, but if the contract is not-vatable, direct costs must include VAT. This is one of the several complexities associated with VAT on research contracts and you are advised to seek help if unsure about any aspects. Issues VAT applies unless quite certain - the consequences of a mistake can be costly!</t>
    </r>
  </si>
  <si>
    <t>3. Entering information into the template</t>
  </si>
  <si>
    <t xml:space="preserve">Only two main categories of information must be entered, the staff time and the direct costs. In most cases the defaults can be used for all other information although these can be overridden where necessary. Some other general information is also required. All entries are made only in the highlighted bright yellow cells (and some optional entries in the light yellow cells) </t>
  </si>
  <si>
    <t>General information</t>
  </si>
  <si>
    <t xml:space="preserve">This includes the project name, name of PI (optional), the project duration and in which year the work will be undertaken. Optional information includes whether the contract is Vatable or not and whether academic staff time can be charged. </t>
  </si>
  <si>
    <r>
      <rPr>
        <b/>
        <sz val="10"/>
        <rFont val="Arial"/>
        <family val="2"/>
      </rPr>
      <t>Staff time.</t>
    </r>
    <r>
      <rPr>
        <sz val="10"/>
        <rFont val="Arial"/>
        <family val="2"/>
      </rPr>
      <t xml:space="preserve"> </t>
    </r>
    <r>
      <rPr>
        <sz val="10"/>
        <rFont val="Arial"/>
        <family val="2"/>
      </rPr>
      <t xml:space="preserve">Provision is made to either select from standard descriptions of each position for both academic and research support staff, or specfic position names can be entered in the </t>
    </r>
    <r>
      <rPr>
        <b/>
        <sz val="10"/>
        <rFont val="Arial"/>
        <family val="2"/>
      </rPr>
      <t>Staff Categories</t>
    </r>
    <r>
      <rPr>
        <sz val="10"/>
        <rFont val="Arial"/>
        <family val="2"/>
      </rPr>
      <t xml:space="preserve"> sheet. If specific positions are used, each must either be linked to a standard payclass range, or the actual annual COE of the person should be entered. If the actual names of the persons are required, enter these in the notes fields.</t>
    </r>
  </si>
  <si>
    <r>
      <t xml:space="preserve">Enter the </t>
    </r>
    <r>
      <rPr>
        <b/>
        <sz val="10"/>
        <rFont val="Arial"/>
        <family val="2"/>
      </rPr>
      <t xml:space="preserve">direct cost </t>
    </r>
    <r>
      <rPr>
        <sz val="10"/>
        <rFont val="Arial"/>
        <family val="2"/>
      </rPr>
      <t>as a link to the spreadsheet that contains this information (strongly recommended) or as a figure if a spreadsheet is not available (not recommended).</t>
    </r>
  </si>
  <si>
    <t>4. Printing the template or sending to a funder:</t>
  </si>
  <si>
    <t>If the template is printed, only the relevant information for a funder is printed. The "internal use only" calculation block (green shaded block on the right) is omitted.</t>
  </si>
  <si>
    <t>In you need to send the the proposal electronically, unprotect the sheet, hide the relevant columns and re-protect the sheet, preferable with a password. (This is not a hard requirement, but good practice not to send unecessary information)</t>
  </si>
  <si>
    <t>The printed template is all that is required to complete the contract processing and data entry into SAP once the contract is signed.</t>
  </si>
  <si>
    <t>5. Sources of help</t>
  </si>
  <si>
    <t>The faculty finance office should preferably be the first port of call as the faculty is responsible for approving the budget. The current contact list is attached below. But any RCIPS and CRF staff are also available to assist, particularly with the use and interpretation of the template or if changes are required.</t>
  </si>
  <si>
    <t>http://www.researchoffice.uct.ac.za/research_information/handbook/downloads/</t>
  </si>
  <si>
    <t>Central Finance:</t>
  </si>
  <si>
    <t xml:space="preserve">          Abu Adams: Abu.Adams@uct.ac.za Tel: 021 650 4418</t>
  </si>
  <si>
    <t>Faculty Finance Officers:</t>
  </si>
  <si>
    <r>
      <t xml:space="preserve">          Health Sciences: </t>
    </r>
    <r>
      <rPr>
        <sz val="10"/>
        <rFont val="Arial"/>
        <family val="2"/>
      </rPr>
      <t>Salie Nassiep - Salie.Nassiep@uct.ac.za Tel: 021 650 6409</t>
    </r>
  </si>
  <si>
    <r>
      <t xml:space="preserve">          EBE: </t>
    </r>
    <r>
      <rPr>
        <sz val="10"/>
        <rFont val="Arial"/>
        <family val="2"/>
      </rPr>
      <t>Bill Daubenton - Billy.Daubenton@uct.ac.za Tel: 021 650 4195</t>
    </r>
  </si>
  <si>
    <r>
      <t xml:space="preserve">          Science: </t>
    </r>
    <r>
      <rPr>
        <sz val="10"/>
        <rFont val="Arial"/>
        <family val="2"/>
      </rPr>
      <t>Sue Custers - Sue.Custers@uct.ac.za Tel: 021 650 2282</t>
    </r>
  </si>
  <si>
    <r>
      <t xml:space="preserve">          Commerce: </t>
    </r>
    <r>
      <rPr>
        <sz val="10"/>
        <rFont val="Arial"/>
        <family val="2"/>
      </rPr>
      <t>Lily Roos - Lily.Roos@uct.ac.za Tel: 021 650 4411</t>
    </r>
  </si>
  <si>
    <r>
      <t xml:space="preserve">          CHED: </t>
    </r>
    <r>
      <rPr>
        <sz val="10"/>
        <rFont val="Arial"/>
        <family val="2"/>
      </rPr>
      <t>David Worth - David.Worth@uct.ac.za Tel: 021 650 4238</t>
    </r>
  </si>
  <si>
    <r>
      <t xml:space="preserve">          GSB: </t>
    </r>
    <r>
      <rPr>
        <sz val="10"/>
        <rFont val="Arial"/>
        <family val="2"/>
      </rPr>
      <t>Rayner Canning - Rayner.Canning@uct.ac.za Tel: 021 406 1447</t>
    </r>
  </si>
  <si>
    <r>
      <t xml:space="preserve">          Law: </t>
    </r>
    <r>
      <rPr>
        <sz val="10"/>
        <rFont val="Arial"/>
        <family val="2"/>
      </rPr>
      <t>Vanessa Stemmet - Vanessa.Stemmet@uct.ac.za Tel: 021 650 5657</t>
    </r>
  </si>
  <si>
    <r>
      <t xml:space="preserve">          Humanities: </t>
    </r>
    <r>
      <rPr>
        <sz val="10"/>
        <rFont val="Arial"/>
        <family val="2"/>
      </rPr>
      <t>Veronica Seaton-Smith - V.Seaton-Smith@uct.ac.za Tel: 021 650 3722</t>
    </r>
  </si>
  <si>
    <t>Research Contracts and Intellectual Property Services (RCIPS):</t>
  </si>
  <si>
    <r>
      <t xml:space="preserve">          Director: </t>
    </r>
    <r>
      <rPr>
        <sz val="10"/>
        <rFont val="Arial"/>
        <family val="2"/>
      </rPr>
      <t>Piet Barnard - Piet.Barnard@uct.ac.za - Tel:021 650 3865</t>
    </r>
  </si>
  <si>
    <t xml:space="preserve">          Contracts Managers: </t>
  </si>
  <si>
    <t xml:space="preserve">                                                Roger Wallace - Roger.Wallace@uct.ac.za - Tel: 021 650 4718</t>
  </si>
  <si>
    <t xml:space="preserve">                                                Julie Nadler-Visser - Julie.NadlerVisser@uct.ac.za - Tel: 021 650 4713</t>
  </si>
  <si>
    <t xml:space="preserve">                                                Warda Sablay - Warda.Sablay@uct.ac.za - Tel: 021 650 2502</t>
  </si>
  <si>
    <t xml:space="preserve">                                                Keval Harie - Keval.Harie@uct.ac.za - Tel: 021 650 5080</t>
  </si>
  <si>
    <t xml:space="preserve">                                                Marle De Villiers - Marle.Devilliers@uct.ac.za - Tel: 021 650 4150</t>
  </si>
  <si>
    <t>IDRC Costing</t>
  </si>
  <si>
    <t xml:space="preserve">Indirect Cost = 13% of total direct costs </t>
  </si>
  <si>
    <t>IDRC</t>
  </si>
  <si>
    <t xml:space="preserve">STAFF COSTS </t>
  </si>
  <si>
    <t>Academic staff</t>
  </si>
  <si>
    <t>Research &amp; Support staff</t>
  </si>
  <si>
    <t xml:space="preserve"> Bursaries &amp; Scholarships</t>
  </si>
  <si>
    <t>Subcontractors</t>
  </si>
  <si>
    <t>Equipment</t>
  </si>
  <si>
    <t>Other</t>
  </si>
  <si>
    <t xml:space="preserve">TOTAL DIRECT COST </t>
  </si>
  <si>
    <t>Indirect Cost</t>
  </si>
  <si>
    <t>Price</t>
  </si>
  <si>
    <t>No</t>
  </si>
  <si>
    <t>Total including VAT</t>
  </si>
  <si>
    <t>Costing BMGF</t>
  </si>
  <si>
    <t xml:space="preserve">Indirect Costs = 15% on Direct Costs </t>
  </si>
  <si>
    <t>No VAT</t>
  </si>
  <si>
    <t xml:space="preserve">NIH Costing </t>
  </si>
  <si>
    <t>8% on Modified Total Direct Cost (MTDC)</t>
  </si>
  <si>
    <t>MTDC = Directs Costs - (Equipment + Scholarships + the amount above $25000 per subcontractor/subgrantee)</t>
  </si>
  <si>
    <t>NIH</t>
  </si>
  <si>
    <t xml:space="preserve">Contract name: </t>
  </si>
  <si>
    <t>Department/Unit:</t>
  </si>
  <si>
    <t>PI:</t>
  </si>
  <si>
    <t>On/Off Campus</t>
  </si>
  <si>
    <t>Yes</t>
  </si>
  <si>
    <t>On campus = Yes</t>
  </si>
  <si>
    <t>Faculty:</t>
  </si>
  <si>
    <t>HSC</t>
  </si>
  <si>
    <t>(options: CHED, COM, EBE, GSB, HSC, HUM, LAW, SCI or PASS)</t>
  </si>
  <si>
    <t>This section for internal use only</t>
  </si>
  <si>
    <t>Exhange Rate</t>
  </si>
  <si>
    <t>Funder</t>
  </si>
  <si>
    <r>
      <t xml:space="preserve">Instructions: </t>
    </r>
    <r>
      <rPr>
        <sz val="10"/>
        <rFont val="Arial"/>
        <family val="2"/>
      </rPr>
      <t xml:space="preserve">Enter yellow shaded fields only - for this summary and for each year.  Any cell marked with a red triangle in the upper right corner (like this one) has help associated with that cell. </t>
    </r>
  </si>
  <si>
    <t>Currancy</t>
  </si>
  <si>
    <t xml:space="preserve">Rate </t>
  </si>
  <si>
    <t>Academic cost flag 2</t>
  </si>
  <si>
    <t>Mark-up above cost:</t>
  </si>
  <si>
    <t>Total</t>
  </si>
  <si>
    <t xml:space="preserve"> FULL COST + MARK UP</t>
  </si>
  <si>
    <t>MTDC</t>
  </si>
  <si>
    <t xml:space="preserve">GOB Staff Fund </t>
  </si>
  <si>
    <t>Mark-up</t>
  </si>
  <si>
    <t>ICRR % on MTDC</t>
  </si>
  <si>
    <t>Effective ICRR % on TDC</t>
  </si>
  <si>
    <t>Effective ICRR % on (FC +Mark-up)</t>
  </si>
  <si>
    <t>= % on invoice amount before VAT</t>
  </si>
  <si>
    <t>GOB staff costs % on (FC +Mark-up)</t>
  </si>
  <si>
    <t>UCT MODEL IN FOREIGN CURRENCY</t>
  </si>
  <si>
    <t>Currency</t>
  </si>
  <si>
    <t>ICRR %</t>
  </si>
  <si>
    <t>BMGF</t>
  </si>
  <si>
    <t>GCRF</t>
  </si>
  <si>
    <t>Dept:</t>
  </si>
  <si>
    <r>
      <t xml:space="preserve">Instructions: </t>
    </r>
    <r>
      <rPr>
        <sz val="10"/>
        <rFont val="Arial"/>
        <family val="2"/>
      </rPr>
      <t>Enter yellow shaded fields only.  Any cell marked with a red triangle in the upper right corner 
(like this one) has help associated with that cell. Position cursor over the cell to see comments.</t>
    </r>
  </si>
  <si>
    <t>Year:</t>
  </si>
  <si>
    <t>Year in which work is expected to be commence</t>
  </si>
  <si>
    <t>Contract period:</t>
  </si>
  <si>
    <t>Months</t>
  </si>
  <si>
    <t>Academic staff costs</t>
  </si>
  <si>
    <r>
      <t xml:space="preserve">Academic staff </t>
    </r>
    <r>
      <rPr>
        <sz val="11"/>
        <rFont val="Arial"/>
        <family val="2"/>
      </rPr>
      <t>(Prof, Assoc Prof, Snr Lec, Lec,  Jun Lec, Jun Res Fellow)</t>
    </r>
  </si>
  <si>
    <t>row</t>
  </si>
  <si>
    <t>col</t>
  </si>
  <si>
    <t>GOB STAFF</t>
  </si>
  <si>
    <t>NON-GOB STAFF</t>
  </si>
  <si>
    <t>Category</t>
  </si>
  <si>
    <t>Rate</t>
  </si>
  <si>
    <t>Units</t>
  </si>
  <si>
    <t>Quantity</t>
  </si>
  <si>
    <t>Names</t>
  </si>
  <si>
    <t>Drop Down Select (YES/NO)</t>
  </si>
  <si>
    <t>Professor</t>
  </si>
  <si>
    <t>pa</t>
  </si>
  <si>
    <t>Assoc Prof</t>
  </si>
  <si>
    <t>NON GOB STAFF</t>
  </si>
  <si>
    <t>Total academic staff</t>
  </si>
  <si>
    <r>
      <t>Research &amp; Support staff</t>
    </r>
    <r>
      <rPr>
        <sz val="11"/>
        <rFont val="Arial"/>
        <family val="2"/>
      </rPr>
      <t xml:space="preserve"> </t>
    </r>
  </si>
  <si>
    <t>PC12</t>
  </si>
  <si>
    <t>Total research &amp; support staff</t>
  </si>
  <si>
    <t xml:space="preserve"> Total Staff Costs</t>
  </si>
  <si>
    <t>GOB Staff Costs</t>
  </si>
  <si>
    <t xml:space="preserve">Non GOB Staff Costs </t>
  </si>
  <si>
    <t>Graduate Students</t>
  </si>
  <si>
    <t>Rand</t>
  </si>
  <si>
    <t>Number</t>
  </si>
  <si>
    <t>Post Docs</t>
  </si>
  <si>
    <t>Masters</t>
  </si>
  <si>
    <t>PHD</t>
  </si>
  <si>
    <t>Sub-Total</t>
  </si>
  <si>
    <t>Subcontractor #1</t>
  </si>
  <si>
    <t>Subcontractor #2</t>
  </si>
  <si>
    <t>Subcontractor #3</t>
  </si>
  <si>
    <t>Subcontractor #4</t>
  </si>
  <si>
    <t>Subcontractor #5</t>
  </si>
  <si>
    <t>Subcontractor #6</t>
  </si>
  <si>
    <t>Subcontractor #7</t>
  </si>
  <si>
    <t>Name#1</t>
  </si>
  <si>
    <t>Name#2</t>
  </si>
  <si>
    <t>Name#3</t>
  </si>
  <si>
    <t>Name#4</t>
  </si>
  <si>
    <t>Name#5</t>
  </si>
  <si>
    <t>Name#6</t>
  </si>
  <si>
    <t>Name#7</t>
  </si>
  <si>
    <t>Materials and Supplies</t>
  </si>
  <si>
    <t>CONSUMABLES, ASSAYS &amp; PROCEDURES</t>
  </si>
  <si>
    <t>Other direct research costs</t>
  </si>
  <si>
    <t>Conference Expenses</t>
  </si>
  <si>
    <t>Human Subject</t>
  </si>
  <si>
    <t>Animal Services</t>
  </si>
  <si>
    <t>Publication Services</t>
  </si>
  <si>
    <t>Rent - Equipment</t>
  </si>
  <si>
    <t>Repair &amp; Maint - Equipment</t>
  </si>
  <si>
    <t xml:space="preserve">Telephone </t>
  </si>
  <si>
    <t>Other (please identify)</t>
  </si>
  <si>
    <t>Travel</t>
  </si>
  <si>
    <t>Domestic</t>
  </si>
  <si>
    <t>Foreign</t>
  </si>
  <si>
    <t>Total Direct Costs</t>
  </si>
  <si>
    <t xml:space="preserve">Indirect Costs </t>
  </si>
  <si>
    <t>TOTAL</t>
  </si>
  <si>
    <t>VAT</t>
  </si>
  <si>
    <r>
      <t xml:space="preserve">Academic staff </t>
    </r>
    <r>
      <rPr>
        <sz val="11"/>
        <rFont val="Arial"/>
        <family val="2"/>
      </rPr>
      <t>(Prof, Assoc Prof, Snr Lec, Lec,  Jun Lec, Jun Res Fellow, Post Doc)</t>
    </r>
  </si>
  <si>
    <t>Total Research &amp; Support staff</t>
  </si>
  <si>
    <t xml:space="preserve">Post Docs </t>
  </si>
  <si>
    <t>Dry ice shipping costs (ACSR samples from USA to SA)</t>
  </si>
  <si>
    <t>Notes</t>
  </si>
  <si>
    <t xml:space="preserve"> </t>
  </si>
  <si>
    <t>Post docs</t>
  </si>
  <si>
    <t>Senior Lecturer</t>
  </si>
  <si>
    <t>Lecturer</t>
  </si>
  <si>
    <t>Lecturer (entry level)</t>
  </si>
  <si>
    <t>Junior Res Fellow</t>
  </si>
  <si>
    <t>Medical Officer Gr 1</t>
  </si>
  <si>
    <t>Senior Registrar (Medical)</t>
  </si>
  <si>
    <t>Medical Specialist Grade 1</t>
  </si>
  <si>
    <t>Medical Specialist (Sub-Specialty) Grade 3</t>
  </si>
  <si>
    <t>Head:Clinical Unit (Medical) Grade 2</t>
  </si>
  <si>
    <t>Head:Clinical Department (Medical) Grade 1</t>
  </si>
  <si>
    <t>PC11</t>
  </si>
  <si>
    <t>PC10</t>
  </si>
  <si>
    <t>PC09</t>
  </si>
  <si>
    <t>PC08</t>
  </si>
  <si>
    <t>PC07</t>
  </si>
  <si>
    <t>PC06</t>
  </si>
  <si>
    <t>PC05</t>
  </si>
  <si>
    <t>Lab materials and consumables</t>
  </si>
  <si>
    <t>Animal consumables</t>
  </si>
  <si>
    <t xml:space="preserve">UCT’s Full Cost  Pricing Model for Research Contracts </t>
  </si>
  <si>
    <r>
      <t>1</t>
    </r>
    <r>
      <rPr>
        <b/>
        <sz val="7"/>
        <rFont val="Times New Roman"/>
        <family val="1"/>
      </rPr>
      <t xml:space="preserve">           </t>
    </r>
    <r>
      <rPr>
        <b/>
        <sz val="11"/>
        <rFont val="Arial"/>
        <family val="2"/>
      </rPr>
      <t xml:space="preserve">The Full Cost approach is official pricing policy, </t>
    </r>
    <r>
      <rPr>
        <sz val="11"/>
        <rFont val="Arial"/>
        <family val="2"/>
      </rPr>
      <t>adopted by Council per Senate’s recommendation, in July/Aug 2003.  This is an abridged version of the full policy which is available on the UCT Intranet or in the Reseach Handbook at:</t>
    </r>
  </si>
  <si>
    <r>
      <t>2</t>
    </r>
    <r>
      <rPr>
        <b/>
        <sz val="7"/>
        <rFont val="Times New Roman"/>
        <family val="1"/>
      </rPr>
      <t xml:space="preserve">           </t>
    </r>
    <r>
      <rPr>
        <b/>
        <sz val="11"/>
        <rFont val="Arial"/>
        <family val="2"/>
      </rPr>
      <t xml:space="preserve">Implementation </t>
    </r>
    <r>
      <rPr>
        <sz val="11"/>
        <rFont val="Arial"/>
        <family val="2"/>
      </rPr>
      <t>of this policy:</t>
    </r>
  </si>
  <si>
    <r>
      <t>·</t>
    </r>
    <r>
      <rPr>
        <sz val="7"/>
        <rFont val="Times New Roman"/>
        <family val="1"/>
      </rPr>
      <t xml:space="preserve">         </t>
    </r>
    <r>
      <rPr>
        <sz val="11"/>
        <rFont val="Arial"/>
        <family val="2"/>
      </rPr>
      <t>Is with immediate effect, but applied to new contracts only i.e. it is not retrospective.  It will therefore take a number of years to fully implement as existing multi-year contracts will continue on the old basis until they complete.  It is also recognized that it may take some effort to persuade funders to accept the new approach so this will add to the phasing-in period which may take 3-4 years.</t>
    </r>
  </si>
  <si>
    <r>
      <t>·</t>
    </r>
    <r>
      <rPr>
        <sz val="7"/>
        <rFont val="Times New Roman"/>
        <family val="1"/>
      </rPr>
      <t xml:space="preserve">         </t>
    </r>
    <r>
      <rPr>
        <sz val="11"/>
        <rFont val="Arial"/>
        <family val="2"/>
      </rPr>
      <t>The automatic 10% levy on total contract price is not applicable to contracts which are priced using the Full Cost policy.</t>
    </r>
  </si>
  <si>
    <r>
      <t>·</t>
    </r>
    <r>
      <rPr>
        <sz val="7"/>
        <rFont val="Times New Roman"/>
        <family val="1"/>
      </rPr>
      <t xml:space="preserve">         </t>
    </r>
    <r>
      <rPr>
        <sz val="11"/>
        <rFont val="Arial"/>
        <family val="2"/>
      </rPr>
      <t>A costing template is provided which automatically implements the policy.  Use of this template is primarily the responsibility of the Researcher supported by RCIPS,Faculty Finance and CRF.  Training and assistance to use the template is available from any of the above on either an individual basis, or to research groups or to departments.</t>
    </r>
  </si>
  <si>
    <r>
      <t>3</t>
    </r>
    <r>
      <rPr>
        <b/>
        <sz val="7"/>
        <rFont val="Times New Roman"/>
        <family val="1"/>
      </rPr>
      <t xml:space="preserve">           </t>
    </r>
    <r>
      <rPr>
        <b/>
        <sz val="11"/>
        <rFont val="Arial"/>
        <family val="2"/>
      </rPr>
      <t xml:space="preserve">Roles &amp; responsibilities </t>
    </r>
    <r>
      <rPr>
        <sz val="11"/>
        <rFont val="Arial"/>
        <family val="2"/>
      </rPr>
      <t>of the various internal stakeholders:</t>
    </r>
  </si>
  <si>
    <r>
      <t>3.1</t>
    </r>
    <r>
      <rPr>
        <sz val="7"/>
        <rFont val="Times New Roman"/>
        <family val="1"/>
      </rPr>
      <t xml:space="preserve">         </t>
    </r>
    <r>
      <rPr>
        <sz val="11"/>
        <rFont val="Arial"/>
        <family val="2"/>
      </rPr>
      <t>Researcher:</t>
    </r>
  </si>
  <si>
    <r>
      <t>·</t>
    </r>
    <r>
      <rPr>
        <sz val="7"/>
        <rFont val="Times New Roman"/>
        <family val="1"/>
      </rPr>
      <t xml:space="preserve">         </t>
    </r>
    <r>
      <rPr>
        <sz val="11"/>
        <rFont val="Arial"/>
        <family val="2"/>
      </rPr>
      <t>Prepares and presents proposals to potential funder.  It is critically important that the correct costing approach is used at the earliest possible opportunity as it is difficult, if not impossible, to change the costing basis once a proposal has been sent to a funder, even if a draft or early concept document.</t>
    </r>
  </si>
  <si>
    <r>
      <t>·</t>
    </r>
    <r>
      <rPr>
        <sz val="7"/>
        <rFont val="Times New Roman"/>
        <family val="1"/>
      </rPr>
      <t xml:space="preserve">         </t>
    </r>
    <r>
      <rPr>
        <sz val="11"/>
        <rFont val="Arial"/>
        <family val="2"/>
      </rPr>
      <t>Calls on UCT Innovation to assist with the drawing up of  the proposal, intellectual property rights, legal aspects and any other best practices. Draws on their expertise BEFORE finalization of the proposal.</t>
    </r>
  </si>
  <si>
    <r>
      <t>·</t>
    </r>
    <r>
      <rPr>
        <sz val="7"/>
        <rFont val="Times New Roman"/>
        <family val="1"/>
      </rPr>
      <t xml:space="preserve">         </t>
    </r>
    <r>
      <rPr>
        <sz val="11"/>
        <rFont val="Arial"/>
        <family val="2"/>
      </rPr>
      <t>Calls on the Faculty Finance Manager (FM) to assist with the budget preparation.</t>
    </r>
  </si>
  <si>
    <r>
      <t>·</t>
    </r>
    <r>
      <rPr>
        <sz val="7"/>
        <rFont val="Times New Roman"/>
        <family val="1"/>
      </rPr>
      <t xml:space="preserve">         </t>
    </r>
    <r>
      <rPr>
        <sz val="11"/>
        <rFont val="Arial"/>
        <family val="2"/>
      </rPr>
      <t>Calls on UCT Innovation and FM when the contract is being finalized.</t>
    </r>
  </si>
  <si>
    <r>
      <t>·</t>
    </r>
    <r>
      <rPr>
        <sz val="7"/>
        <rFont val="Times New Roman"/>
        <family val="1"/>
      </rPr>
      <t xml:space="preserve">         </t>
    </r>
    <r>
      <rPr>
        <sz val="11"/>
        <rFont val="Arial"/>
        <family val="2"/>
      </rPr>
      <t>Gives enough time to UCT Innovation and FM to properly review the proposal and then the contract before finalization. At least two working days are required.</t>
    </r>
  </si>
  <si>
    <r>
      <t>3.2</t>
    </r>
    <r>
      <rPr>
        <sz val="7"/>
        <rFont val="Times New Roman"/>
        <family val="1"/>
      </rPr>
      <t xml:space="preserve">         </t>
    </r>
    <r>
      <rPr>
        <sz val="11"/>
        <rFont val="Arial"/>
        <family val="2"/>
      </rPr>
      <t>UCT RCIPS:</t>
    </r>
  </si>
  <si>
    <r>
      <t>·</t>
    </r>
    <r>
      <rPr>
        <sz val="7"/>
        <rFont val="Times New Roman"/>
        <family val="1"/>
      </rPr>
      <t xml:space="preserve">         </t>
    </r>
    <r>
      <rPr>
        <sz val="11"/>
        <rFont val="Arial"/>
        <family val="2"/>
      </rPr>
      <t>Regularly reminds Researcher of services available to them.</t>
    </r>
  </si>
  <si>
    <r>
      <t>·</t>
    </r>
    <r>
      <rPr>
        <sz val="7"/>
        <rFont val="Times New Roman"/>
        <family val="1"/>
      </rPr>
      <t xml:space="preserve">         </t>
    </r>
    <r>
      <rPr>
        <sz val="11"/>
        <rFont val="Arial"/>
        <family val="2"/>
      </rPr>
      <t>Assist Researcher with his/her proposal and contract.</t>
    </r>
  </si>
  <si>
    <r>
      <t>·</t>
    </r>
    <r>
      <rPr>
        <sz val="7"/>
        <rFont val="Times New Roman"/>
        <family val="1"/>
      </rPr>
      <t xml:space="preserve">         </t>
    </r>
    <r>
      <rPr>
        <sz val="11"/>
        <rFont val="Arial"/>
        <family val="2"/>
      </rPr>
      <t>Capture the contract price and allocation thereof in the billings system.  (Note: this uses the current SAP research levy mechanism, so there is no additional implementation overhead.)</t>
    </r>
  </si>
  <si>
    <r>
      <t>3.3</t>
    </r>
    <r>
      <rPr>
        <sz val="7"/>
        <rFont val="Times New Roman"/>
        <family val="1"/>
      </rPr>
      <t xml:space="preserve">         </t>
    </r>
    <r>
      <rPr>
        <sz val="11"/>
        <rFont val="Arial"/>
        <family val="2"/>
      </rPr>
      <t>FM:</t>
    </r>
  </si>
  <si>
    <r>
      <t>·</t>
    </r>
    <r>
      <rPr>
        <sz val="7"/>
        <rFont val="Times New Roman"/>
        <family val="1"/>
      </rPr>
      <t xml:space="preserve">         </t>
    </r>
    <r>
      <rPr>
        <sz val="11"/>
        <rFont val="Arial"/>
        <family val="2"/>
      </rPr>
      <t>Assists Researcher with his/her proposal and contract, ensuring full costs are being catered for.</t>
    </r>
  </si>
  <si>
    <r>
      <t>·</t>
    </r>
    <r>
      <rPr>
        <sz val="7"/>
        <rFont val="Times New Roman"/>
        <family val="1"/>
      </rPr>
      <t xml:space="preserve">         </t>
    </r>
    <r>
      <rPr>
        <sz val="11"/>
        <rFont val="Arial"/>
        <family val="2"/>
      </rPr>
      <t>Determine the subaccounts if required to allocate the selling price.</t>
    </r>
  </si>
  <si>
    <r>
      <t>·</t>
    </r>
    <r>
      <rPr>
        <sz val="7"/>
        <rFont val="Times New Roman"/>
        <family val="1"/>
      </rPr>
      <t xml:space="preserve">         </t>
    </r>
    <r>
      <rPr>
        <sz val="11"/>
        <rFont val="Arial"/>
        <family val="2"/>
      </rPr>
      <t>Ensures the contract price is allocated per the faculty’s policy.</t>
    </r>
  </si>
  <si>
    <r>
      <t>·</t>
    </r>
    <r>
      <rPr>
        <sz val="7"/>
        <rFont val="Times New Roman"/>
        <family val="1"/>
      </rPr>
      <t xml:space="preserve">         </t>
    </r>
    <r>
      <rPr>
        <sz val="11"/>
        <rFont val="Arial"/>
        <family val="2"/>
      </rPr>
      <t>Monitor actual income generated against targets and report thereon accordingly.</t>
    </r>
  </si>
  <si>
    <r>
      <t>3.4</t>
    </r>
    <r>
      <rPr>
        <sz val="7"/>
        <rFont val="Times New Roman"/>
        <family val="1"/>
      </rPr>
      <t xml:space="preserve">         </t>
    </r>
    <r>
      <rPr>
        <sz val="11"/>
        <rFont val="Arial"/>
        <family val="2"/>
      </rPr>
      <t>Central Research Finance:</t>
    </r>
  </si>
  <si>
    <r>
      <t>·</t>
    </r>
    <r>
      <rPr>
        <sz val="7"/>
        <rFont val="Times New Roman"/>
        <family val="1"/>
      </rPr>
      <t xml:space="preserve">         </t>
    </r>
    <r>
      <rPr>
        <sz val="11"/>
        <rFont val="Arial"/>
        <family val="2"/>
      </rPr>
      <t>Provide templates, guidelines and checklists, maintains the tools and updates as required e.g issued annually with new salaries and standard costs.</t>
    </r>
  </si>
  <si>
    <r>
      <t>·</t>
    </r>
    <r>
      <rPr>
        <sz val="7"/>
        <rFont val="Times New Roman"/>
        <family val="1"/>
      </rPr>
      <t xml:space="preserve">         </t>
    </r>
    <r>
      <rPr>
        <sz val="11"/>
        <rFont val="Arial"/>
        <family val="2"/>
      </rPr>
      <t>Facilitate the adaptation of the accounting system, where necessary, to ensure easy and efficient recording, allocation and reporting of the new pricing system.</t>
    </r>
  </si>
  <si>
    <r>
      <t>·</t>
    </r>
    <r>
      <rPr>
        <sz val="7"/>
        <rFont val="Times New Roman"/>
        <family val="1"/>
      </rPr>
      <t xml:space="preserve">         </t>
    </r>
    <r>
      <rPr>
        <sz val="11"/>
        <rFont val="Arial"/>
        <family val="2"/>
      </rPr>
      <t>Monitor overall research income generation to help ensure full costs are recovered and contract prices are properly allocated.</t>
    </r>
  </si>
  <si>
    <r>
      <t>·</t>
    </r>
    <r>
      <rPr>
        <sz val="7"/>
        <rFont val="Times New Roman"/>
        <family val="1"/>
      </rPr>
      <t xml:space="preserve">         </t>
    </r>
    <r>
      <rPr>
        <sz val="11"/>
        <rFont val="Arial"/>
        <family val="2"/>
      </rPr>
      <t>Report to the Exec Director: Finance, the University Finance Committee and DVC Research regarding the effectiveness and efficiency of the Full Cost approach.</t>
    </r>
  </si>
  <si>
    <r>
      <t>3.5</t>
    </r>
    <r>
      <rPr>
        <sz val="7"/>
        <rFont val="Times New Roman"/>
        <family val="1"/>
      </rPr>
      <t xml:space="preserve">         </t>
    </r>
    <r>
      <rPr>
        <sz val="11"/>
        <rFont val="Arial"/>
        <family val="2"/>
      </rPr>
      <t>Dean:</t>
    </r>
  </si>
  <si>
    <r>
      <t>·</t>
    </r>
    <r>
      <rPr>
        <sz val="7"/>
        <rFont val="Times New Roman"/>
        <family val="1"/>
      </rPr>
      <t xml:space="preserve">         </t>
    </r>
    <r>
      <rPr>
        <sz val="11"/>
        <rFont val="Arial"/>
        <family val="2"/>
      </rPr>
      <t>Direct the researcher to make timely use of the services provided by the FM and UCT Innovation.</t>
    </r>
  </si>
  <si>
    <r>
      <t>·</t>
    </r>
    <r>
      <rPr>
        <sz val="7"/>
        <rFont val="Times New Roman"/>
        <family val="1"/>
      </rPr>
      <t xml:space="preserve">         </t>
    </r>
    <r>
      <rPr>
        <sz val="11"/>
        <rFont val="Arial"/>
        <family val="2"/>
      </rPr>
      <t>Keep a tab on the progress of the implementation of the Full Cost approach in the Faculty and take corrective action where required.</t>
    </r>
  </si>
  <si>
    <r>
      <t>4</t>
    </r>
    <r>
      <rPr>
        <b/>
        <sz val="7"/>
        <rFont val="Times New Roman"/>
        <family val="1"/>
      </rPr>
      <t xml:space="preserve">           </t>
    </r>
    <r>
      <rPr>
        <b/>
        <sz val="11"/>
        <rFont val="Arial"/>
        <family val="2"/>
      </rPr>
      <t>Pricing of Research Contracts</t>
    </r>
  </si>
  <si>
    <r>
      <t>·</t>
    </r>
    <r>
      <rPr>
        <sz val="7"/>
        <rFont val="Times New Roman"/>
        <family val="1"/>
      </rPr>
      <t xml:space="preserve">         </t>
    </r>
    <r>
      <rPr>
        <sz val="11"/>
        <rFont val="Arial"/>
        <family val="2"/>
      </rPr>
      <t>Research contracts should be priced to ensure full costs (direct and indirect costs) are recovered and, where feasible, surplus income is generated to help fund the researcher’s future activities.</t>
    </r>
  </si>
  <si>
    <r>
      <t>·</t>
    </r>
    <r>
      <rPr>
        <sz val="7"/>
        <rFont val="Times New Roman"/>
        <family val="1"/>
      </rPr>
      <t xml:space="preserve">         </t>
    </r>
    <r>
      <rPr>
        <sz val="11"/>
        <rFont val="Arial"/>
        <family val="2"/>
      </rPr>
      <t>Remember VAT where applicable.</t>
    </r>
  </si>
  <si>
    <r>
      <t>·</t>
    </r>
    <r>
      <rPr>
        <sz val="7"/>
        <rFont val="Times New Roman"/>
        <family val="1"/>
      </rPr>
      <t xml:space="preserve">         </t>
    </r>
    <r>
      <rPr>
        <sz val="11"/>
        <rFont val="Arial"/>
        <family val="2"/>
      </rPr>
      <t>Remember Forex costs, especially on multi-year contracts – try to build this into the contract.</t>
    </r>
  </si>
  <si>
    <r>
      <t>·</t>
    </r>
    <r>
      <rPr>
        <sz val="7"/>
        <rFont val="Times New Roman"/>
        <family val="1"/>
      </rPr>
      <t>        </t>
    </r>
    <r>
      <rPr>
        <sz val="11"/>
        <rFont val="Arial"/>
        <family val="2"/>
      </rPr>
      <t>1st Prize: Selling Price greater than Full Cost = Full Cost + mark up globally or per selected items i.e. what funder is prepared to pay after meaningful negotiation</t>
    </r>
  </si>
  <si>
    <r>
      <t>2</t>
    </r>
    <r>
      <rPr>
        <vertAlign val="superscript"/>
        <sz val="11"/>
        <rFont val="Arial"/>
        <family val="2"/>
      </rPr>
      <t>nd</t>
    </r>
    <r>
      <rPr>
        <sz val="11"/>
        <rFont val="Arial"/>
        <family val="2"/>
      </rPr>
      <t xml:space="preserve"> Prize: SP Full Cost = Direct Costs + Staff Costs (as per the template) </t>
    </r>
    <r>
      <rPr>
        <sz val="11"/>
        <color indexed="10"/>
        <rFont val="Arial"/>
        <family val="2"/>
      </rPr>
      <t>+ standard unit costs (as per the template).</t>
    </r>
    <r>
      <rPr>
        <sz val="11"/>
        <rFont val="Arial"/>
        <family val="2"/>
      </rPr>
      <t xml:space="preserve">   If priced lower than full cost, this must be for valid reasons, approved by the Dean or duly delegated senior staff member</t>
    </r>
  </si>
  <si>
    <t>If there is no valid justification for pricing below Full Cost, the project should be declined.</t>
  </si>
  <si>
    <r>
      <t xml:space="preserve">5. Full Cost  of Research activity </t>
    </r>
    <r>
      <rPr>
        <sz val="11"/>
        <rFont val="Arial"/>
        <family val="2"/>
      </rPr>
      <t>= Sum of Direct and indirect costs</t>
    </r>
  </si>
  <si>
    <r>
      <t>5.1</t>
    </r>
    <r>
      <rPr>
        <sz val="7"/>
        <rFont val="Times New Roman"/>
        <family val="1"/>
      </rPr>
      <t xml:space="preserve">  </t>
    </r>
    <r>
      <rPr>
        <sz val="11"/>
        <rFont val="Arial"/>
        <family val="2"/>
      </rPr>
      <t>Direct Research Costs – must include, where applicable:</t>
    </r>
  </si>
  <si>
    <r>
      <t>·</t>
    </r>
    <r>
      <rPr>
        <sz val="7"/>
        <rFont val="Times New Roman"/>
        <family val="1"/>
      </rPr>
      <t xml:space="preserve">         </t>
    </r>
    <r>
      <rPr>
        <sz val="11"/>
        <rFont val="Arial"/>
        <family val="2"/>
      </rPr>
      <t>Relevant inflation rate</t>
    </r>
  </si>
  <si>
    <r>
      <t>·</t>
    </r>
    <r>
      <rPr>
        <sz val="7"/>
        <rFont val="Times New Roman"/>
        <family val="1"/>
      </rPr>
      <t xml:space="preserve">         </t>
    </r>
    <r>
      <rPr>
        <sz val="11"/>
        <rFont val="Arial"/>
        <family val="2"/>
      </rPr>
      <t>VAT as a default. If in doubt, include/add VAT to the expense items. Exempt funds mean we cannot claim back the VAT incurred on expenses.</t>
    </r>
  </si>
  <si>
    <r>
      <t>·</t>
    </r>
    <r>
      <rPr>
        <sz val="7"/>
        <rFont val="Times New Roman"/>
        <family val="1"/>
      </rPr>
      <t xml:space="preserve">         </t>
    </r>
    <r>
      <rPr>
        <sz val="11"/>
        <rFont val="Arial"/>
        <family val="2"/>
      </rPr>
      <t>Cost of time of GOB academic staff spent on research project, using the median RFJs for that payclass.</t>
    </r>
  </si>
  <si>
    <r>
      <t>·</t>
    </r>
    <r>
      <rPr>
        <sz val="7"/>
        <rFont val="Times New Roman"/>
        <family val="1"/>
      </rPr>
      <t xml:space="preserve">         </t>
    </r>
    <r>
      <rPr>
        <sz val="11"/>
        <rFont val="Arial"/>
        <family val="2"/>
      </rPr>
      <t>Contract staff, distinguishing between research and support staff.</t>
    </r>
  </si>
  <si>
    <r>
      <t>·</t>
    </r>
    <r>
      <rPr>
        <sz val="7"/>
        <rFont val="Times New Roman"/>
        <family val="1"/>
      </rPr>
      <t xml:space="preserve">         </t>
    </r>
    <r>
      <rPr>
        <sz val="11"/>
        <rFont val="Arial"/>
        <family val="2"/>
      </rPr>
      <t>T&amp;D of staff on research project.</t>
    </r>
  </si>
  <si>
    <r>
      <t>·</t>
    </r>
    <r>
      <rPr>
        <sz val="7"/>
        <rFont val="Times New Roman"/>
        <family val="1"/>
      </rPr>
      <t xml:space="preserve">         </t>
    </r>
    <r>
      <rPr>
        <sz val="11"/>
        <rFont val="Arial"/>
        <family val="2"/>
      </rPr>
      <t>Retrenchment provision for contract staff.</t>
    </r>
  </si>
  <si>
    <r>
      <t>·</t>
    </r>
    <r>
      <rPr>
        <sz val="7"/>
        <rFont val="Times New Roman"/>
        <family val="1"/>
      </rPr>
      <t xml:space="preserve">         </t>
    </r>
    <r>
      <rPr>
        <sz val="11"/>
        <rFont val="Arial"/>
        <family val="2"/>
      </rPr>
      <t>Bursaries/student financial aid.</t>
    </r>
  </si>
  <si>
    <r>
      <t>·</t>
    </r>
    <r>
      <rPr>
        <sz val="7"/>
        <rFont val="Times New Roman"/>
        <family val="1"/>
      </rPr>
      <t xml:space="preserve">         </t>
    </r>
    <r>
      <rPr>
        <sz val="11"/>
        <rFont val="Arial"/>
        <family val="2"/>
      </rPr>
      <t>Products and services directly used by the project and normally acquired from vendors off campus. E.g. stationery, printing, IT consumables, lab supplies, audit costs, bank charges, books and periodicals, telecommunications, IT, equipment, furniture, repairs &amp; maintenance to assets, replacement of relevant assets, legal costs, marketing, functions, entertainment, consulting, insurance excess, etc</t>
    </r>
  </si>
  <si>
    <r>
      <t>·</t>
    </r>
    <r>
      <rPr>
        <sz val="7"/>
        <rFont val="Times New Roman"/>
        <family val="1"/>
      </rPr>
      <t xml:space="preserve">         </t>
    </r>
    <r>
      <rPr>
        <sz val="11"/>
        <rFont val="Arial"/>
        <family val="2"/>
      </rPr>
      <t>Distinguish between actual research work and support if practical.</t>
    </r>
  </si>
  <si>
    <r>
      <t>·</t>
    </r>
    <r>
      <rPr>
        <sz val="7"/>
        <rFont val="Times New Roman"/>
        <family val="1"/>
      </rPr>
      <t xml:space="preserve">         </t>
    </r>
    <r>
      <rPr>
        <sz val="11"/>
        <rFont val="Arial"/>
        <family val="2"/>
      </rPr>
      <t>Space: cleaning, minor repairs &amp; maintenance, renovations, added security not covered by UCT; specialized needs not covered by UCT.</t>
    </r>
  </si>
  <si>
    <r>
      <t>5.2</t>
    </r>
    <r>
      <rPr>
        <sz val="7"/>
        <rFont val="Times New Roman"/>
        <family val="1"/>
      </rPr>
      <t xml:space="preserve">  </t>
    </r>
    <r>
      <rPr>
        <sz val="11"/>
        <rFont val="Arial"/>
        <family val="2"/>
      </rPr>
      <t>Indirect/attributable costs – include:</t>
    </r>
  </si>
  <si>
    <r>
      <t>·</t>
    </r>
    <r>
      <rPr>
        <sz val="7"/>
        <rFont val="Times New Roman"/>
        <family val="1"/>
      </rPr>
      <t xml:space="preserve">         </t>
    </r>
    <r>
      <rPr>
        <sz val="11"/>
        <rFont val="Arial"/>
        <family val="2"/>
      </rPr>
      <t>Directly attributable costs/standard unit costs PER ANNUM eg space, IT, library, HR, finance, etc:  These are all captured automatically in the costing template.</t>
    </r>
  </si>
  <si>
    <r>
      <t>·</t>
    </r>
    <r>
      <rPr>
        <sz val="7"/>
        <rFont val="Times New Roman"/>
        <family val="1"/>
      </rPr>
      <t xml:space="preserve">         </t>
    </r>
    <r>
      <rPr>
        <sz val="11"/>
        <rFont val="Arial"/>
        <family val="2"/>
      </rPr>
      <t>Fac/dept costs.  These are applied to all research staff costs for the project, including GOB staff.  These costs are also calculated automatically, based on actual costs in each faculty. (The details and method used to calculate these costs are based on international norms and is available for scrutiny and verification).</t>
    </r>
  </si>
  <si>
    <r>
      <t>6.</t>
    </r>
    <r>
      <rPr>
        <b/>
        <sz val="7"/>
        <rFont val="Times New Roman"/>
        <family val="1"/>
      </rPr>
      <t xml:space="preserve">      </t>
    </r>
    <r>
      <rPr>
        <b/>
        <sz val="11"/>
        <rFont val="Arial"/>
        <family val="2"/>
      </rPr>
      <t>Allocation of income:</t>
    </r>
  </si>
  <si>
    <r>
      <t>The costing template automatically calculates the % of contract price attributable to faculty costs</t>
    </r>
    <r>
      <rPr>
        <b/>
        <sz val="11"/>
        <rFont val="Arial"/>
        <family val="2"/>
      </rPr>
      <t>.</t>
    </r>
    <r>
      <rPr>
        <sz val="11"/>
        <rFont val="Arial"/>
        <family val="2"/>
      </rPr>
      <t xml:space="preserve"> These percentages are captured via the amended research levy system as adapted for the relevant faculty.</t>
    </r>
  </si>
  <si>
    <t xml:space="preserve">Selling price is allocated as follows: </t>
  </si>
  <si>
    <t xml:space="preserve">- Firstly to fund in which direct costs are incurred. </t>
  </si>
  <si>
    <t xml:space="preserve">- Secondly to cover the faculty costs calculated by the costing template. </t>
  </si>
  <si>
    <r>
      <t>- Surplus</t>
    </r>
    <r>
      <rPr>
        <b/>
        <sz val="11"/>
        <rFont val="Arial"/>
        <family val="2"/>
      </rPr>
      <t xml:space="preserve"> </t>
    </r>
    <r>
      <rPr>
        <sz val="11"/>
        <rFont val="Arial"/>
        <family val="2"/>
      </rPr>
      <t>remains in research fund or used as per agreement between Dean and staff.</t>
    </r>
  </si>
  <si>
    <r>
      <t>This sheet can be edited to define the staff categories working on a project.  Each position can either be linked to a standard payclass range (5 to 12) or a specific COE can be entered if the payclass is undefined.</t>
    </r>
    <r>
      <rPr>
        <b/>
        <sz val="11"/>
        <rFont val="Arial"/>
        <family val="2"/>
      </rPr>
      <t xml:space="preserve">  ** NB ** This COE must be the </t>
    </r>
    <r>
      <rPr>
        <b/>
        <u/>
        <sz val="11"/>
        <rFont val="Arial"/>
        <family val="2"/>
      </rPr>
      <t>annual</t>
    </r>
    <r>
      <rPr>
        <b/>
        <sz val="11"/>
        <rFont val="Arial"/>
        <family val="2"/>
      </rPr>
      <t xml:space="preserve"> remuneration for this position, irrespective of the length of time the person is working on the project.  The actual time commitment is shown on the year sheets, not here.</t>
    </r>
  </si>
  <si>
    <t>Title</t>
  </si>
  <si>
    <t>Payclass or COE</t>
  </si>
  <si>
    <t>Error messages:</t>
  </si>
  <si>
    <t>CtC</t>
  </si>
  <si>
    <t>Position 1</t>
  </si>
  <si>
    <t>Position 2</t>
  </si>
  <si>
    <t>Position 3</t>
  </si>
  <si>
    <t>Position 4</t>
  </si>
  <si>
    <t>Position 5</t>
  </si>
  <si>
    <t>Position 6</t>
  </si>
  <si>
    <t>Position 7</t>
  </si>
  <si>
    <t>Position 8</t>
  </si>
  <si>
    <t>Position 9</t>
  </si>
  <si>
    <t>Position 10</t>
  </si>
  <si>
    <t>etc</t>
  </si>
  <si>
    <t>Faculty</t>
  </si>
  <si>
    <t>(from Template - do not enter here)</t>
  </si>
  <si>
    <t>PC04</t>
  </si>
  <si>
    <t>Notes: 
1. These are the minimum rates to cover costs.  The actual rates charged may be higher if the 'market' i.e. the funder, will bear a higher cost.  The rates are averages for a post level and may also be higher if higher than average rates apply to specific individuals e.g. if there is a scarce skills premium. If this applies, use the mark-up parameter in the costing template to allow for these costs.
2. The pa, month, day and hour rates are not linearly proportional.  For example, 11 months at monthly rate = 1 year at pa rate, and 7 hours at hourly rate = 1 day, etc.  See the parameters workbook for a full description of the assumptions on which these calculations are based.</t>
  </si>
  <si>
    <t>Index</t>
  </si>
  <si>
    <t>Unit conversion factors</t>
  </si>
  <si>
    <t>/month</t>
  </si>
  <si>
    <t>/day</t>
  </si>
  <si>
    <t>/hour</t>
  </si>
  <si>
    <t>018 SASP</t>
  </si>
  <si>
    <t>Junior Research Fellow</t>
  </si>
  <si>
    <t>503 026</t>
  </si>
  <si>
    <t>533 208</t>
  </si>
  <si>
    <t>543 770</t>
  </si>
  <si>
    <t>10 564</t>
  </si>
  <si>
    <t>575 865</t>
  </si>
  <si>
    <r>
      <t> </t>
    </r>
    <r>
      <rPr>
        <b/>
        <sz val="11"/>
        <rFont val="Calibri"/>
        <family val="2"/>
      </rPr>
      <t>Clinical Rank</t>
    </r>
  </si>
  <si>
    <t>COE (01.04.2018 - 31.03.2019)</t>
  </si>
  <si>
    <t>Hourly Rate</t>
  </si>
  <si>
    <t>Medical Officer</t>
  </si>
  <si>
    <t>R 780 612</t>
  </si>
  <si>
    <t>R 375.24</t>
  </si>
  <si>
    <t>Assistant Lecturer</t>
  </si>
  <si>
    <t>Associate Professor</t>
  </si>
  <si>
    <t>Medical Specialist</t>
  </si>
  <si>
    <t>R 1 051 368</t>
  </si>
  <si>
    <t>R 505.39</t>
  </si>
  <si>
    <t>558 915</t>
  </si>
  <si>
    <t>592 451</t>
  </si>
  <si>
    <t>604 187</t>
  </si>
  <si>
    <t>11 737</t>
  </si>
  <si>
    <t>639 848</t>
  </si>
  <si>
    <t>Medical Sub-Specialist</t>
  </si>
  <si>
    <t>R 1 220 154</t>
  </si>
  <si>
    <t>R 586.52</t>
  </si>
  <si>
    <t>687 208</t>
  </si>
  <si>
    <t>728 441</t>
  </si>
  <si>
    <t>742 872</t>
  </si>
  <si>
    <t>14 431</t>
  </si>
  <si>
    <t>786 717</t>
  </si>
  <si>
    <t>Research Officer</t>
  </si>
  <si>
    <t>Head Clinical Unit</t>
  </si>
  <si>
    <t>R 1 643 352</t>
  </si>
  <si>
    <t>R 789.95</t>
  </si>
  <si>
    <t>810 900</t>
  </si>
  <si>
    <t>859 554</t>
  </si>
  <si>
    <t>885 908</t>
  </si>
  <si>
    <t>26 354</t>
  </si>
  <si>
    <t>938 204</t>
  </si>
  <si>
    <t>Senior Research Officer</t>
  </si>
  <si>
    <t>Head Clinical Department</t>
  </si>
  <si>
    <t>R 2 054 577</t>
  </si>
  <si>
    <t>R 987.63</t>
  </si>
  <si>
    <t>1 023 367</t>
  </si>
  <si>
    <t>1 084 771</t>
  </si>
  <si>
    <t>1 102 678</t>
  </si>
  <si>
    <t>17 907</t>
  </si>
  <si>
    <t>1 167 756</t>
  </si>
  <si>
    <t>Chief Research Officer</t>
  </si>
  <si>
    <t>Principal Research Officer</t>
  </si>
  <si>
    <r>
      <t>Medical Specialist (</t>
    </r>
    <r>
      <rPr>
        <b/>
        <i/>
        <sz val="10.5"/>
        <rFont val="Cambria"/>
        <family val="1"/>
      </rPr>
      <t xml:space="preserve">Grade1 Notch 1) </t>
    </r>
  </si>
  <si>
    <t>R924,378</t>
  </si>
  <si>
    <t>R991,857</t>
  </si>
  <si>
    <t>R1,072,776</t>
  </si>
  <si>
    <r>
      <t>Medical Sub-Specialist (</t>
    </r>
    <r>
      <rPr>
        <b/>
        <i/>
        <sz val="10.5"/>
        <rFont val="Cambria"/>
        <family val="1"/>
      </rPr>
      <t>Grade1 Notch 1)</t>
    </r>
  </si>
  <si>
    <t>R1,151,088</t>
  </si>
  <si>
    <t>R1,444,857</t>
  </si>
  <si>
    <r>
      <t xml:space="preserve">Head Clinical Unit </t>
    </r>
    <r>
      <rPr>
        <b/>
        <i/>
        <sz val="10.5"/>
        <rFont val="Cambria"/>
        <family val="1"/>
      </rPr>
      <t xml:space="preserve">(Grade 1, Notch 1) </t>
    </r>
  </si>
  <si>
    <t>R1,550,331</t>
  </si>
  <si>
    <t>R1,806,411</t>
  </si>
  <si>
    <r>
      <t xml:space="preserve">Head Clinical Department </t>
    </r>
    <r>
      <rPr>
        <b/>
        <i/>
        <sz val="10.5"/>
        <rFont val="Cambria"/>
        <family val="1"/>
      </rPr>
      <t>(Grade 1, Notch 1)</t>
    </r>
  </si>
  <si>
    <t>R1,938,279</t>
  </si>
  <si>
    <t>Excellence 1</t>
  </si>
  <si>
    <t>R1,917,255</t>
  </si>
  <si>
    <t>(Competitive process)</t>
  </si>
  <si>
    <t>R2,057,214</t>
  </si>
  <si>
    <t>Excellence 2</t>
  </si>
  <si>
    <t>R1,975,206</t>
  </si>
  <si>
    <t>R2,119,395</t>
  </si>
  <si>
    <t>(1 January 2016)</t>
  </si>
  <si>
    <t>UCT Associate Professor</t>
  </si>
  <si>
    <t>(1 January 2017)</t>
  </si>
  <si>
    <r>
      <t>Standard Academic Salary Package</t>
    </r>
    <r>
      <rPr>
        <i/>
        <sz val="10.5"/>
        <rFont val="Cambria"/>
        <family val="1"/>
      </rPr>
      <t xml:space="preserve"> (SASP)</t>
    </r>
  </si>
  <si>
    <t>R810,900</t>
  </si>
  <si>
    <t>R859,554</t>
  </si>
  <si>
    <t>Compete for Merit Awards (5% of SASP)</t>
  </si>
  <si>
    <t>R851,445</t>
  </si>
  <si>
    <t>R902,532</t>
  </si>
  <si>
    <t xml:space="preserve">UCT Professor </t>
  </si>
  <si>
    <t>R1,023,367</t>
  </si>
  <si>
    <t>R1,084,771</t>
  </si>
  <si>
    <t>Excellence 1 (12%)</t>
  </si>
  <si>
    <t>R1,146,171</t>
  </si>
  <si>
    <t>R1,214,943</t>
  </si>
  <si>
    <t>Excellence 2 (30%)</t>
  </si>
  <si>
    <t>R1,330,377</t>
  </si>
  <si>
    <t>R1,410,202</t>
  </si>
  <si>
    <t>   651 323</t>
  </si>
  <si>
    <t>   730 510</t>
  </si>
  <si>
    <t>   887 294</t>
  </si>
  <si>
    <t>  1 065 129</t>
  </si>
  <si>
    <t>  1 309 616</t>
  </si>
  <si>
    <t>This sheet is for internal use only and should not be edited or changed.</t>
  </si>
  <si>
    <t>Note: All parameters are copied from master parameter workbook and held locally so that the master sheet does not need to be available.  If the master parameter workbook changes (e.g. at year end), then the link needs to be updated. This is done by using the command Edit/Links, ensuring that the relevant parameter sheet is available, either locally or on a faculty or departmental server. Or simply open the Paremeter Sheet and the Costing templates simultaneoulsy and the update will be done automatically. All the lists on this sheet are looked up on the master parameter sheet. If changes are needed, change on the master parameter workbook, not here.</t>
  </si>
  <si>
    <t xml:space="preserve">CtC 2017 </t>
  </si>
  <si>
    <t xml:space="preserve">CoE: 1 Jan 2016  </t>
  </si>
  <si>
    <t>PC4</t>
  </si>
  <si>
    <t>Faculty cost ratios</t>
  </si>
  <si>
    <t>Undefined</t>
  </si>
  <si>
    <t>#N/A</t>
  </si>
  <si>
    <t>Index to year values</t>
  </si>
  <si>
    <t>Inflation estimates</t>
  </si>
  <si>
    <t>** NB ** If the cell above indicates an error, check spreadsheet structure and correct before proceeding.</t>
  </si>
  <si>
    <t xml:space="preserve">On </t>
  </si>
  <si>
    <t xml:space="preserve">Off  </t>
  </si>
  <si>
    <t>On</t>
  </si>
  <si>
    <t>Off</t>
  </si>
  <si>
    <t>EC</t>
  </si>
  <si>
    <t>DFID</t>
  </si>
  <si>
    <t>Junior Res Fellow/Assistant Lecturer</t>
  </si>
  <si>
    <t>Post Doc</t>
  </si>
  <si>
    <t>Source: HR COE rates for 2015: SASP for  academics; Standard Package for PASS</t>
  </si>
  <si>
    <t>/hr</t>
  </si>
  <si>
    <t>/week</t>
  </si>
  <si>
    <t>/pa</t>
  </si>
  <si>
    <t>Support Staff</t>
  </si>
  <si>
    <t>Pay Class 6</t>
  </si>
  <si>
    <t>Pay Class 7</t>
  </si>
  <si>
    <t>Pay Class 8</t>
  </si>
  <si>
    <t>Pay Class 9</t>
  </si>
  <si>
    <t>Pay Class 10</t>
  </si>
  <si>
    <t>Pay Class 11</t>
  </si>
  <si>
    <t>Pay Class 12</t>
  </si>
  <si>
    <t>Staff 1</t>
  </si>
  <si>
    <t>Staff 2</t>
  </si>
  <si>
    <t>Staff 3</t>
  </si>
  <si>
    <t>Staff 4</t>
  </si>
  <si>
    <t>Staff 5</t>
  </si>
  <si>
    <t>List Name of Subcontractor</t>
  </si>
  <si>
    <t>FY 21</t>
  </si>
  <si>
    <t>FY 22</t>
  </si>
  <si>
    <t>FY 23</t>
  </si>
  <si>
    <t>FY 24</t>
  </si>
  <si>
    <t>FY 25</t>
  </si>
  <si>
    <t>FY 26</t>
  </si>
  <si>
    <t>FY 27</t>
  </si>
  <si>
    <t>FY 28</t>
  </si>
  <si>
    <t>FY 29</t>
  </si>
  <si>
    <t xml:space="preserve">Total </t>
  </si>
  <si>
    <t>All Subcontract Direct</t>
  </si>
  <si>
    <t>All Equipment Direct</t>
  </si>
  <si>
    <t>BELOW THIS LINE INTERNAL USE ONLY</t>
  </si>
  <si>
    <t>First R250 000 of Subcontract Expense</t>
  </si>
  <si>
    <t>First R250 000 of Equipment Expense</t>
  </si>
  <si>
    <t xml:space="preserve"> Name</t>
  </si>
  <si>
    <t>Total First Expense &lt;R250 000</t>
  </si>
  <si>
    <t>Subcontract Expense over R250,000</t>
  </si>
  <si>
    <t>Equipment Expense over R250,000</t>
  </si>
  <si>
    <t xml:space="preserve">Name </t>
  </si>
  <si>
    <t>Total Expense Over &gt;R250,000</t>
  </si>
  <si>
    <t>FY 18</t>
  </si>
  <si>
    <t>FY 19</t>
  </si>
  <si>
    <t>FY 20</t>
  </si>
  <si>
    <t>First $25000 of Subcontract Expense</t>
  </si>
  <si>
    <t>Total First Expense &lt;$25000</t>
  </si>
  <si>
    <t>Total Expense Over &gt;$25000</t>
  </si>
  <si>
    <t>Ethics</t>
  </si>
  <si>
    <t>Storage</t>
  </si>
  <si>
    <t>DNA extraction</t>
  </si>
  <si>
    <t>Consumables</t>
  </si>
  <si>
    <t>consumables</t>
  </si>
  <si>
    <t>2022 CoT</t>
  </si>
  <si>
    <t>FY 30</t>
  </si>
  <si>
    <t>Other Direct cost(should exclude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</si>
</sst>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_-;\-* #,##0_-;_-* &quot;-&quot;_-;_-@_-"/>
    <numFmt numFmtId="165" formatCode="_-* #,##0.00_-;\-* #,##0.00_-;_-* &quot;-&quot;??_-;_-@_-"/>
    <numFmt numFmtId="166" formatCode="_ &quot;R&quot;\ * #,##0.00_ ;_ &quot;R&quot;\ * \-#,##0.00_ ;_ &quot;R&quot;\ * &quot;-&quot;??_ ;_ @_ "/>
    <numFmt numFmtId="167" formatCode="_ * #,##0.00_ ;_ * \-#,##0.00_ ;_ * &quot;-&quot;??_ ;_ @_ "/>
    <numFmt numFmtId="168" formatCode="_ * #,##0_ ;_ * \-#,##0_ ;_ * &quot;-&quot;??_ ;_ @_ "/>
    <numFmt numFmtId="169" formatCode="0.0"/>
    <numFmt numFmtId="170" formatCode="_ &quot;R&quot;\ * #,##0_ ;_ &quot;R&quot;\ * \-#,##0_ ;_ &quot;R&quot;\ * &quot;-&quot;??_ ;_ @_ "/>
    <numFmt numFmtId="171" formatCode="0.000000"/>
    <numFmt numFmtId="172" formatCode="_-* #,##0_-;\-* #,##0_-;_-* &quot;-&quot;??_-;_-@_-"/>
    <numFmt numFmtId="173" formatCode="#,##0_ ;\-#,##0\ "/>
    <numFmt numFmtId="174" formatCode="_-&quot;R&quot;* #,##0_-;\-&quot;R&quot;* #,##0_-;_-&quot;R&quot;* &quot;-&quot;??_-;_-@_-"/>
    <numFmt numFmtId="175" formatCode="0.0%"/>
    <numFmt numFmtId="176" formatCode="_(* #,##0_);_(* \(#,##0\);_(* &quot;-&quot;??_);_(@_)"/>
    <numFmt numFmtId="177" formatCode="_ * #,##0.000_ ;_ * \-#,##0.000_ ;_ * &quot;-&quot;??_ ;_ @_ "/>
  </numFmts>
  <fonts count="89">
    <font>
      <sz val="10"/>
      <name val="Arial"/>
    </font>
    <font>
      <sz val="12"/>
      <color theme="1"/>
      <name val="Calibri"/>
      <family val="2"/>
      <scheme val="minor"/>
    </font>
    <font>
      <sz val="10"/>
      <name val="Arial"/>
      <family val="2"/>
    </font>
    <font>
      <sz val="8"/>
      <name val="Arial"/>
      <family val="2"/>
    </font>
    <font>
      <b/>
      <sz val="10"/>
      <name val="Arial"/>
      <family val="2"/>
    </font>
    <font>
      <sz val="8"/>
      <color indexed="81"/>
      <name val="Tahoma"/>
      <family val="2"/>
    </font>
    <font>
      <sz val="10"/>
      <color indexed="81"/>
      <name val="Tahoma"/>
      <family val="2"/>
    </font>
    <font>
      <b/>
      <sz val="10"/>
      <color indexed="81"/>
      <name val="Tahoma"/>
      <family val="2"/>
    </font>
    <font>
      <sz val="11"/>
      <name val="Arial"/>
      <family val="2"/>
    </font>
    <font>
      <b/>
      <sz val="11"/>
      <name val="Arial"/>
      <family val="2"/>
    </font>
    <font>
      <sz val="11"/>
      <name val="Arial"/>
      <family val="2"/>
    </font>
    <font>
      <sz val="9"/>
      <name val="Arial"/>
      <family val="2"/>
    </font>
    <font>
      <b/>
      <sz val="10"/>
      <color indexed="53"/>
      <name val="Arial"/>
      <family val="2"/>
    </font>
    <font>
      <b/>
      <sz val="12"/>
      <name val="Arial"/>
      <family val="2"/>
    </font>
    <font>
      <b/>
      <sz val="7"/>
      <name val="Times New Roman"/>
      <family val="1"/>
    </font>
    <font>
      <sz val="11"/>
      <name val="Symbol"/>
      <family val="1"/>
      <charset val="2"/>
    </font>
    <font>
      <sz val="7"/>
      <name val="Times New Roman"/>
      <family val="1"/>
    </font>
    <font>
      <vertAlign val="superscript"/>
      <sz val="11"/>
      <name val="Arial"/>
      <family val="2"/>
    </font>
    <font>
      <sz val="11"/>
      <name val="Courier New"/>
      <family val="3"/>
    </font>
    <font>
      <sz val="11"/>
      <name val="Wingdings"/>
      <charset val="2"/>
    </font>
    <font>
      <u/>
      <sz val="10"/>
      <color indexed="12"/>
      <name val="Arial"/>
      <family val="2"/>
    </font>
    <font>
      <sz val="11"/>
      <color indexed="10"/>
      <name val="Arial"/>
      <family val="2"/>
    </font>
    <font>
      <b/>
      <u/>
      <sz val="11"/>
      <color indexed="12"/>
      <name val="Arial"/>
      <family val="2"/>
    </font>
    <font>
      <b/>
      <u val="doubleAccounting"/>
      <sz val="11"/>
      <color indexed="19"/>
      <name val="Arial"/>
      <family val="2"/>
    </font>
    <font>
      <u val="doubleAccounting"/>
      <sz val="10"/>
      <color indexed="19"/>
      <name val="Arial"/>
      <family val="2"/>
    </font>
    <font>
      <b/>
      <sz val="10"/>
      <color indexed="10"/>
      <name val="Arial"/>
      <family val="2"/>
    </font>
    <font>
      <b/>
      <u/>
      <sz val="11"/>
      <name val="Arial"/>
      <family val="2"/>
    </font>
    <font>
      <b/>
      <sz val="10"/>
      <color indexed="10"/>
      <name val="Tahoma"/>
      <family val="2"/>
    </font>
    <font>
      <b/>
      <sz val="11"/>
      <color theme="1"/>
      <name val="Calibri"/>
      <family val="2"/>
      <scheme val="minor"/>
    </font>
    <font>
      <sz val="10"/>
      <color theme="1"/>
      <name val="Calibri"/>
      <family val="2"/>
      <scheme val="minor"/>
    </font>
    <font>
      <b/>
      <sz val="9"/>
      <name val="Geneva"/>
      <family val="2"/>
    </font>
    <font>
      <sz val="9"/>
      <color indexed="12"/>
      <name val="Geneva"/>
      <family val="2"/>
    </font>
    <font>
      <b/>
      <u/>
      <sz val="9"/>
      <color indexed="8"/>
      <name val="Geneva"/>
      <family val="2"/>
    </font>
    <font>
      <sz val="9"/>
      <name val="Geneva"/>
      <family val="2"/>
    </font>
    <font>
      <b/>
      <u/>
      <sz val="9"/>
      <name val="Geneva"/>
      <family val="2"/>
    </font>
    <font>
      <u/>
      <sz val="10"/>
      <color theme="11"/>
      <name val="Arial"/>
      <family val="2"/>
    </font>
    <font>
      <sz val="18"/>
      <name val="Arial"/>
      <family val="2"/>
    </font>
    <font>
      <b/>
      <sz val="14"/>
      <name val="Arial"/>
      <family val="2"/>
    </font>
    <font>
      <sz val="14"/>
      <name val="Arial"/>
      <family val="2"/>
    </font>
    <font>
      <sz val="12"/>
      <name val="Arial"/>
      <family val="2"/>
    </font>
    <font>
      <sz val="12"/>
      <color indexed="12"/>
      <name val="Geneva"/>
      <family val="2"/>
    </font>
    <font>
      <b/>
      <sz val="12"/>
      <name val="Geneva"/>
      <family val="2"/>
    </font>
    <font>
      <sz val="12"/>
      <name val="Geneva"/>
      <family val="2"/>
    </font>
    <font>
      <sz val="12"/>
      <color indexed="8"/>
      <name val="Geneva"/>
      <family val="2"/>
    </font>
    <font>
      <b/>
      <sz val="12"/>
      <color indexed="62"/>
      <name val="Arial"/>
      <family val="2"/>
    </font>
    <font>
      <b/>
      <sz val="12"/>
      <name val="Calibri"/>
      <family val="2"/>
      <scheme val="minor"/>
    </font>
    <font>
      <sz val="12"/>
      <name val="Cambria"/>
      <family val="1"/>
    </font>
    <font>
      <strike/>
      <sz val="11"/>
      <color rgb="FFFF0000"/>
      <name val="Arial"/>
      <family val="2"/>
    </font>
    <font>
      <sz val="11"/>
      <color rgb="FFFF0000"/>
      <name val="Arial"/>
      <family val="2"/>
    </font>
    <font>
      <b/>
      <sz val="11"/>
      <color rgb="FFFF0000"/>
      <name val="Arial"/>
      <family val="2"/>
    </font>
    <font>
      <sz val="12"/>
      <color rgb="FF0070C0"/>
      <name val="Arial"/>
      <family val="2"/>
    </font>
    <font>
      <b/>
      <sz val="11"/>
      <color rgb="FF00B050"/>
      <name val="Arial"/>
      <family val="2"/>
    </font>
    <font>
      <b/>
      <sz val="12"/>
      <color rgb="FF00B050"/>
      <name val="Arial"/>
      <family val="2"/>
    </font>
    <font>
      <sz val="14"/>
      <color theme="0"/>
      <name val="Arial"/>
      <family val="2"/>
    </font>
    <font>
      <sz val="11"/>
      <color theme="1"/>
      <name val="Arial"/>
      <family val="2"/>
    </font>
    <font>
      <strike/>
      <sz val="10"/>
      <color theme="1"/>
      <name val="Arial"/>
      <family val="2"/>
    </font>
    <font>
      <sz val="10"/>
      <color theme="1"/>
      <name val="Arial"/>
      <family val="2"/>
    </font>
    <font>
      <sz val="12"/>
      <color theme="1"/>
      <name val="Arial"/>
      <family val="2"/>
    </font>
    <font>
      <sz val="12"/>
      <color theme="1"/>
      <name val="Geneva"/>
      <family val="2"/>
    </font>
    <font>
      <sz val="9"/>
      <color theme="1"/>
      <name val="Arial"/>
      <family val="2"/>
    </font>
    <font>
      <b/>
      <sz val="12"/>
      <color theme="1"/>
      <name val="Geneva"/>
      <family val="2"/>
    </font>
    <font>
      <b/>
      <sz val="12"/>
      <color theme="1"/>
      <name val="Arial"/>
      <family val="2"/>
    </font>
    <font>
      <b/>
      <sz val="14"/>
      <color theme="0"/>
      <name val="Arial"/>
      <family val="2"/>
    </font>
    <font>
      <sz val="11"/>
      <color theme="0"/>
      <name val="Arial"/>
      <family val="2"/>
    </font>
    <font>
      <b/>
      <sz val="18"/>
      <name val="Arial"/>
      <family val="2"/>
    </font>
    <font>
      <sz val="16"/>
      <name val="Arial"/>
      <family val="2"/>
    </font>
    <font>
      <b/>
      <sz val="12"/>
      <color rgb="FF333333"/>
      <name val="Inherit"/>
    </font>
    <font>
      <sz val="12"/>
      <color rgb="FF333333"/>
      <name val="Arial"/>
      <family val="2"/>
    </font>
    <font>
      <sz val="12"/>
      <color rgb="FF333333"/>
      <name val="Inherit"/>
    </font>
    <font>
      <b/>
      <sz val="10.5"/>
      <name val="Cambria"/>
      <family val="1"/>
    </font>
    <font>
      <b/>
      <i/>
      <sz val="10.5"/>
      <name val="Cambria"/>
      <family val="1"/>
    </font>
    <font>
      <i/>
      <sz val="10.5"/>
      <name val="Cambria"/>
      <family val="1"/>
    </font>
    <font>
      <sz val="10.5"/>
      <name val="Cambria"/>
      <family val="1"/>
    </font>
    <font>
      <b/>
      <sz val="11"/>
      <name val="Cambria"/>
      <family val="1"/>
    </font>
    <font>
      <sz val="10"/>
      <color rgb="FF000000"/>
      <name val="Tahoma"/>
      <family val="2"/>
    </font>
    <font>
      <b/>
      <sz val="10"/>
      <color rgb="FFFF0000"/>
      <name val="Tahoma"/>
      <family val="2"/>
    </font>
    <font>
      <sz val="8"/>
      <color rgb="FF000000"/>
      <name val="Tahoma"/>
      <family val="2"/>
    </font>
    <font>
      <b/>
      <sz val="8"/>
      <color rgb="FF000000"/>
      <name val="Tahoma"/>
      <family val="2"/>
    </font>
    <font>
      <sz val="12"/>
      <name val="Calibri"/>
      <family val="2"/>
    </font>
    <font>
      <sz val="11"/>
      <name val="Calibri"/>
      <family val="2"/>
    </font>
    <font>
      <b/>
      <sz val="11"/>
      <name val="Calibri"/>
      <family val="2"/>
    </font>
    <font>
      <b/>
      <sz val="9"/>
      <color rgb="FF000000"/>
      <name val="Arial"/>
      <family val="2"/>
    </font>
    <font>
      <sz val="9"/>
      <color rgb="FF000000"/>
      <name val="Arial"/>
      <family val="2"/>
    </font>
    <font>
      <b/>
      <sz val="10"/>
      <color rgb="FFFF0000"/>
      <name val="Arial"/>
      <family val="2"/>
    </font>
    <font>
      <sz val="10"/>
      <color rgb="FFFF0000"/>
      <name val="Arial"/>
      <family val="2"/>
    </font>
    <font>
      <b/>
      <sz val="11"/>
      <color theme="1"/>
      <name val="Arial"/>
      <family val="2"/>
    </font>
    <font>
      <b/>
      <strike/>
      <sz val="10"/>
      <color theme="1"/>
      <name val="Arial"/>
      <family val="2"/>
    </font>
    <font>
      <b/>
      <sz val="10"/>
      <color theme="1"/>
      <name val="Arial"/>
      <family val="2"/>
    </font>
    <font>
      <sz val="9"/>
      <color indexed="81"/>
      <name val="Tahoma"/>
      <family val="2"/>
    </font>
  </fonts>
  <fills count="22">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660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EBF1DE"/>
        <bgColor rgb="FF000000"/>
      </patternFill>
    </fill>
    <fill>
      <patternFill patternType="solid">
        <fgColor rgb="FFCCFFCC"/>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DAEEF3"/>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thick">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auto="1"/>
      </left>
      <right style="thin">
        <color auto="1"/>
      </right>
      <top style="thin">
        <color auto="1"/>
      </top>
      <bottom style="double">
        <color auto="1"/>
      </bottom>
      <diagonal/>
    </border>
  </borders>
  <cellStyleXfs count="116">
    <xf numFmtId="0" fontId="0" fillId="0" borderId="0"/>
    <xf numFmtId="167" fontId="2" fillId="0" borderId="0" applyFont="0" applyFill="0" applyBorder="0" applyAlignment="0" applyProtection="0"/>
    <xf numFmtId="166" fontId="2" fillId="0" borderId="0" applyFont="0" applyFill="0" applyBorder="0" applyAlignment="0" applyProtection="0"/>
    <xf numFmtId="0" fontId="20" fillId="0" borderId="0" applyNumberFormat="0" applyFill="0" applyBorder="0" applyAlignment="0" applyProtection="0">
      <alignment vertical="top"/>
      <protection locked="0"/>
    </xf>
    <xf numFmtId="9"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825">
    <xf numFmtId="0" fontId="0" fillId="0" borderId="0" xfId="0"/>
    <xf numFmtId="0" fontId="0" fillId="0" borderId="0" xfId="0" applyBorder="1" applyAlignment="1">
      <alignment horizontal="left"/>
    </xf>
    <xf numFmtId="0" fontId="0" fillId="0" borderId="0" xfId="0" applyBorder="1"/>
    <xf numFmtId="0" fontId="0" fillId="0" borderId="0" xfId="0" applyAlignment="1">
      <alignment horizontal="left"/>
    </xf>
    <xf numFmtId="0" fontId="0" fillId="0" borderId="0" xfId="0" applyAlignment="1">
      <alignment horizontal="center"/>
    </xf>
    <xf numFmtId="0" fontId="4" fillId="0" borderId="0" xfId="0" applyFont="1"/>
    <xf numFmtId="168" fontId="2" fillId="0" borderId="0" xfId="1" applyNumberFormat="1" applyBorder="1"/>
    <xf numFmtId="0" fontId="0" fillId="0" borderId="0" xfId="0" applyProtection="1"/>
    <xf numFmtId="0" fontId="9" fillId="2" borderId="1" xfId="0" applyFont="1" applyFill="1" applyBorder="1" applyAlignment="1" applyProtection="1">
      <alignment horizontal="center"/>
      <protection locked="0"/>
    </xf>
    <xf numFmtId="9" fontId="9" fillId="2" borderId="13" xfId="4" applyFont="1" applyFill="1" applyBorder="1" applyAlignment="1" applyProtection="1">
      <alignment horizontal="center"/>
      <protection locked="0"/>
    </xf>
    <xf numFmtId="0" fontId="10" fillId="0" borderId="0" xfId="0" applyFont="1" applyProtection="1">
      <protection locked="0"/>
    </xf>
    <xf numFmtId="9" fontId="0" fillId="0" borderId="0" xfId="0" applyNumberFormat="1" applyBorder="1"/>
    <xf numFmtId="0" fontId="0" fillId="0" borderId="2" xfId="0" applyBorder="1" applyAlignment="1">
      <alignment horizontal="left"/>
    </xf>
    <xf numFmtId="0" fontId="0" fillId="0" borderId="3" xfId="0" applyBorder="1" applyAlignment="1">
      <alignment horizontal="left"/>
    </xf>
    <xf numFmtId="0" fontId="8" fillId="2" borderId="17" xfId="0" applyFont="1" applyFill="1" applyBorder="1" applyAlignment="1" applyProtection="1">
      <alignment horizontal="right"/>
      <protection locked="0"/>
    </xf>
    <xf numFmtId="168" fontId="8" fillId="2" borderId="17" xfId="1" applyNumberFormat="1" applyFont="1" applyFill="1" applyBorder="1" applyAlignment="1" applyProtection="1">
      <alignment horizontal="right"/>
      <protection locked="0"/>
    </xf>
    <xf numFmtId="168" fontId="8" fillId="2" borderId="18" xfId="1" applyNumberFormat="1" applyFont="1" applyFill="1" applyBorder="1" applyAlignment="1" applyProtection="1">
      <alignment horizontal="right"/>
      <protection locked="0"/>
    </xf>
    <xf numFmtId="168" fontId="8" fillId="2" borderId="5" xfId="1" applyNumberFormat="1" applyFont="1" applyFill="1" applyBorder="1" applyAlignment="1" applyProtection="1">
      <alignment horizontal="right"/>
      <protection locked="0"/>
    </xf>
    <xf numFmtId="49" fontId="0" fillId="0" borderId="0" xfId="0" applyNumberFormat="1" applyAlignment="1" applyProtection="1">
      <alignment horizontal="right"/>
      <protection hidden="1"/>
    </xf>
    <xf numFmtId="0" fontId="0" fillId="0" borderId="0" xfId="0" applyProtection="1">
      <protection hidden="1"/>
    </xf>
    <xf numFmtId="0" fontId="9" fillId="3" borderId="1" xfId="0" applyFont="1" applyFill="1" applyBorder="1" applyAlignment="1" applyProtection="1">
      <alignment horizontal="center"/>
    </xf>
    <xf numFmtId="0" fontId="13" fillId="0" borderId="0" xfId="0" applyFont="1" applyBorder="1" applyAlignment="1">
      <alignment horizontal="center" vertical="top" wrapText="1"/>
    </xf>
    <xf numFmtId="0" fontId="9" fillId="0" borderId="0" xfId="0" applyFont="1" applyBorder="1" applyAlignment="1">
      <alignment vertical="top" wrapText="1"/>
    </xf>
    <xf numFmtId="0" fontId="9" fillId="0" borderId="0" xfId="0" applyFont="1" applyBorder="1" applyAlignment="1">
      <alignment horizontal="left" vertical="top" wrapText="1" indent="2"/>
    </xf>
    <xf numFmtId="0" fontId="15" fillId="0" borderId="0" xfId="0" applyFont="1" applyBorder="1" applyAlignment="1">
      <alignment horizontal="left" vertical="top" wrapText="1" indent="4"/>
    </xf>
    <xf numFmtId="0" fontId="15" fillId="0" borderId="0" xfId="0" applyFont="1" applyBorder="1" applyAlignment="1">
      <alignment horizontal="left" vertical="top" wrapText="1" indent="5"/>
    </xf>
    <xf numFmtId="0" fontId="19" fillId="0" borderId="0" xfId="0" applyFont="1" applyBorder="1" applyAlignment="1">
      <alignment horizontal="left" vertical="top" wrapText="1" indent="14"/>
    </xf>
    <xf numFmtId="0" fontId="15" fillId="0" borderId="0" xfId="0" applyFont="1" applyBorder="1" applyAlignment="1">
      <alignment horizontal="left" vertical="top" wrapText="1" indent="6"/>
    </xf>
    <xf numFmtId="0" fontId="18" fillId="0" borderId="0" xfId="0" applyFont="1" applyBorder="1" applyAlignment="1">
      <alignment horizontal="left" vertical="top" wrapText="1" indent="10"/>
    </xf>
    <xf numFmtId="0" fontId="0" fillId="0" borderId="3" xfId="0" applyBorder="1"/>
    <xf numFmtId="0" fontId="22" fillId="0" borderId="0" xfId="3" applyFont="1" applyAlignment="1" applyProtection="1">
      <alignment horizontal="center"/>
    </xf>
    <xf numFmtId="170" fontId="9" fillId="2" borderId="1" xfId="2" applyNumberFormat="1" applyFont="1" applyFill="1" applyBorder="1" applyAlignment="1" applyProtection="1">
      <alignment horizontal="left"/>
      <protection locked="0"/>
    </xf>
    <xf numFmtId="0" fontId="0" fillId="0" borderId="0" xfId="0" applyAlignment="1">
      <alignment vertical="center"/>
    </xf>
    <xf numFmtId="0" fontId="13" fillId="0" borderId="2" xfId="0" applyFont="1" applyBorder="1" applyAlignment="1">
      <alignment horizontal="center"/>
    </xf>
    <xf numFmtId="0" fontId="22" fillId="0" borderId="4" xfId="3" applyFont="1" applyBorder="1" applyAlignment="1" applyProtection="1">
      <alignment horizontal="center" vertical="center"/>
    </xf>
    <xf numFmtId="0" fontId="0" fillId="0" borderId="0" xfId="0" applyAlignment="1" applyProtection="1">
      <alignment horizontal="right"/>
    </xf>
    <xf numFmtId="168" fontId="2" fillId="0" borderId="0" xfId="1" applyNumberFormat="1" applyAlignment="1" applyProtection="1">
      <alignment horizontal="right"/>
      <protection hidden="1"/>
    </xf>
    <xf numFmtId="167" fontId="2" fillId="0" borderId="0" xfId="1" applyNumberFormat="1"/>
    <xf numFmtId="9" fontId="2" fillId="0" borderId="0" xfId="4" applyAlignment="1"/>
    <xf numFmtId="49" fontId="0" fillId="0" borderId="0" xfId="0" applyNumberFormat="1" applyBorder="1" applyAlignment="1">
      <alignment horizontal="left"/>
    </xf>
    <xf numFmtId="9" fontId="0" fillId="0" borderId="0" xfId="0" applyNumberFormat="1" applyBorder="1" applyAlignment="1">
      <alignment horizontal="center"/>
    </xf>
    <xf numFmtId="0" fontId="0" fillId="0" borderId="15" xfId="0" applyBorder="1" applyAlignment="1">
      <alignment horizontal="left"/>
    </xf>
    <xf numFmtId="9" fontId="0" fillId="0" borderId="21" xfId="0" applyNumberFormat="1" applyBorder="1" applyAlignment="1">
      <alignment horizontal="center"/>
    </xf>
    <xf numFmtId="0" fontId="0" fillId="0" borderId="9" xfId="0" applyBorder="1" applyAlignment="1">
      <alignment horizontal="left"/>
    </xf>
    <xf numFmtId="0" fontId="0" fillId="6" borderId="1" xfId="0" applyFill="1" applyBorder="1" applyAlignment="1">
      <alignment horizontal="left"/>
    </xf>
    <xf numFmtId="0" fontId="0" fillId="0" borderId="1" xfId="0" applyBorder="1" applyAlignment="1">
      <alignment horizontal="left"/>
    </xf>
    <xf numFmtId="168" fontId="8" fillId="0" borderId="17" xfId="1" applyNumberFormat="1" applyFont="1" applyFill="1" applyBorder="1" applyAlignment="1" applyProtection="1">
      <alignment horizontal="right"/>
    </xf>
    <xf numFmtId="168" fontId="8" fillId="0" borderId="18" xfId="1" applyNumberFormat="1" applyFont="1" applyFill="1" applyBorder="1" applyAlignment="1" applyProtection="1">
      <alignment horizontal="right"/>
    </xf>
    <xf numFmtId="168" fontId="8" fillId="0" borderId="5" xfId="1" applyNumberFormat="1" applyFont="1" applyFill="1" applyBorder="1" applyAlignment="1" applyProtection="1">
      <alignment horizontal="right"/>
    </xf>
    <xf numFmtId="0" fontId="9" fillId="2" borderId="13" xfId="0" applyFont="1" applyFill="1" applyBorder="1" applyAlignment="1" applyProtection="1">
      <alignment horizontal="center"/>
      <protection locked="0"/>
    </xf>
    <xf numFmtId="0" fontId="0" fillId="0" borderId="1" xfId="0" applyBorder="1"/>
    <xf numFmtId="9" fontId="0" fillId="0" borderId="1" xfId="0" applyNumberFormat="1" applyBorder="1" applyAlignment="1">
      <alignment horizontal="center"/>
    </xf>
    <xf numFmtId="0" fontId="25" fillId="0" borderId="1" xfId="0" applyFont="1" applyBorder="1" applyAlignment="1">
      <alignment horizontal="left"/>
    </xf>
    <xf numFmtId="0" fontId="0" fillId="0" borderId="1" xfId="0" quotePrefix="1" applyBorder="1" applyAlignment="1">
      <alignment horizontal="center"/>
    </xf>
    <xf numFmtId="9" fontId="0" fillId="0" borderId="1" xfId="0" applyNumberFormat="1" applyFill="1" applyBorder="1"/>
    <xf numFmtId="171" fontId="0" fillId="0" borderId="1" xfId="0" applyNumberFormat="1" applyBorder="1" applyAlignment="1">
      <alignment horizontal="center"/>
    </xf>
    <xf numFmtId="168" fontId="0" fillId="0" borderId="1" xfId="0" applyNumberFormat="1" applyBorder="1" applyAlignment="1">
      <alignment horizontal="center"/>
    </xf>
    <xf numFmtId="9" fontId="2" fillId="0" borderId="1" xfId="4" applyBorder="1" applyAlignment="1">
      <alignment horizontal="center"/>
    </xf>
    <xf numFmtId="0" fontId="0" fillId="0" borderId="1" xfId="0" applyFill="1" applyBorder="1" applyAlignment="1">
      <alignment horizontal="left"/>
    </xf>
    <xf numFmtId="0" fontId="0" fillId="0" borderId="1" xfId="0" applyFill="1" applyBorder="1"/>
    <xf numFmtId="0" fontId="8" fillId="2" borderId="1" xfId="0" applyFont="1" applyFill="1" applyBorder="1" applyAlignment="1" applyProtection="1">
      <alignment horizontal="right"/>
      <protection locked="0"/>
    </xf>
    <xf numFmtId="168" fontId="0" fillId="0" borderId="0" xfId="0" applyNumberFormat="1"/>
    <xf numFmtId="0" fontId="0" fillId="0" borderId="0" xfId="0" applyFill="1" applyAlignment="1">
      <alignment horizontal="left"/>
    </xf>
    <xf numFmtId="0" fontId="0" fillId="0" borderId="0" xfId="0" applyFill="1" applyAlignment="1">
      <alignment horizontal="center"/>
    </xf>
    <xf numFmtId="0" fontId="0" fillId="0" borderId="0" xfId="0" applyFill="1"/>
    <xf numFmtId="168" fontId="2" fillId="0" borderId="1" xfId="1" applyNumberFormat="1" applyFill="1" applyBorder="1"/>
    <xf numFmtId="0" fontId="0" fillId="0" borderId="1" xfId="0" applyNumberFormat="1" applyFill="1" applyBorder="1" applyAlignment="1">
      <alignment horizontal="left"/>
    </xf>
    <xf numFmtId="0" fontId="4" fillId="0" borderId="1" xfId="0" applyFont="1" applyFill="1" applyBorder="1" applyAlignment="1">
      <alignment horizontal="left"/>
    </xf>
    <xf numFmtId="0" fontId="4" fillId="0" borderId="1" xfId="0" applyFont="1" applyFill="1" applyBorder="1" applyAlignment="1">
      <alignment horizontal="center"/>
    </xf>
    <xf numFmtId="0" fontId="2" fillId="0" borderId="0" xfId="0" applyFont="1" applyAlignment="1">
      <alignment wrapText="1"/>
    </xf>
    <xf numFmtId="0" fontId="2" fillId="0" borderId="0" xfId="0" applyNumberFormat="1" applyFont="1" applyAlignment="1">
      <alignment wrapText="1"/>
    </xf>
    <xf numFmtId="0" fontId="2" fillId="0" borderId="0" xfId="0" applyFont="1"/>
    <xf numFmtId="0" fontId="0" fillId="0" borderId="0" xfId="0" applyAlignment="1">
      <alignment wrapText="1"/>
    </xf>
    <xf numFmtId="0" fontId="8" fillId="0" borderId="0" xfId="0" applyFont="1" applyBorder="1" applyAlignment="1">
      <alignment horizontal="left" vertical="top" wrapText="1" indent="3"/>
    </xf>
    <xf numFmtId="0" fontId="8" fillId="0" borderId="0" xfId="0" applyFont="1" applyBorder="1" applyAlignment="1">
      <alignment horizontal="left" vertical="top" wrapText="1" indent="1"/>
    </xf>
    <xf numFmtId="9" fontId="0" fillId="0" borderId="17" xfId="0" applyNumberFormat="1" applyBorder="1" applyAlignment="1">
      <alignment horizontal="center"/>
    </xf>
    <xf numFmtId="0" fontId="0" fillId="0" borderId="0" xfId="0" applyAlignment="1" applyProtection="1">
      <alignment vertical="center" wrapText="1"/>
    </xf>
    <xf numFmtId="0" fontId="0" fillId="0" borderId="0" xfId="0" applyBorder="1" applyAlignment="1" applyProtection="1">
      <alignment horizontal="center"/>
    </xf>
    <xf numFmtId="0" fontId="4" fillId="0" borderId="1" xfId="0" applyFont="1" applyBorder="1" applyAlignment="1" applyProtection="1">
      <alignment horizontal="center"/>
    </xf>
    <xf numFmtId="0" fontId="3" fillId="0" borderId="0" xfId="0" applyFont="1" applyBorder="1" applyProtection="1"/>
    <xf numFmtId="9" fontId="2" fillId="0" borderId="0" xfId="4" applyFont="1" applyProtection="1"/>
    <xf numFmtId="9" fontId="2" fillId="0" borderId="0" xfId="4" applyProtection="1"/>
    <xf numFmtId="0" fontId="4" fillId="0" borderId="0" xfId="0" applyFont="1" applyProtection="1"/>
    <xf numFmtId="9" fontId="2" fillId="0" borderId="0" xfId="4" applyAlignment="1" applyProtection="1">
      <alignment horizontal="left"/>
    </xf>
    <xf numFmtId="9" fontId="2" fillId="0" borderId="0" xfId="4" applyFont="1" applyAlignment="1" applyProtection="1">
      <alignment horizontal="right"/>
    </xf>
    <xf numFmtId="167" fontId="2" fillId="0" borderId="0" xfId="1" applyNumberFormat="1" applyBorder="1" applyAlignment="1" applyProtection="1">
      <alignment horizontal="center"/>
    </xf>
    <xf numFmtId="167" fontId="0" fillId="0" borderId="0" xfId="0" applyNumberFormat="1" applyBorder="1" applyProtection="1"/>
    <xf numFmtId="0" fontId="0" fillId="0" borderId="5" xfId="0" applyBorder="1" applyAlignment="1" applyProtection="1">
      <alignment horizontal="center"/>
    </xf>
    <xf numFmtId="0" fontId="0" fillId="0" borderId="2" xfId="0" applyBorder="1" applyAlignment="1" applyProtection="1">
      <alignment horizontal="center"/>
    </xf>
    <xf numFmtId="0" fontId="0" fillId="0" borderId="6" xfId="0" applyBorder="1" applyAlignment="1" applyProtection="1">
      <alignment horizontal="center"/>
    </xf>
    <xf numFmtId="168" fontId="2" fillId="0" borderId="2" xfId="1" applyNumberFormat="1" applyBorder="1" applyProtection="1"/>
    <xf numFmtId="168" fontId="2" fillId="0" borderId="6" xfId="1" applyNumberFormat="1" applyBorder="1" applyProtection="1"/>
    <xf numFmtId="168" fontId="2" fillId="0" borderId="7" xfId="1" applyNumberFormat="1" applyBorder="1" applyProtection="1"/>
    <xf numFmtId="168" fontId="2" fillId="0" borderId="3" xfId="1" applyNumberFormat="1" applyBorder="1" applyProtection="1"/>
    <xf numFmtId="168" fontId="2" fillId="0" borderId="0" xfId="1" applyNumberFormat="1" applyBorder="1" applyProtection="1"/>
    <xf numFmtId="168" fontId="2" fillId="0" borderId="8" xfId="1" applyNumberFormat="1" applyBorder="1" applyProtection="1"/>
    <xf numFmtId="168" fontId="2" fillId="0" borderId="4" xfId="1" applyNumberFormat="1" applyBorder="1" applyProtection="1"/>
    <xf numFmtId="168" fontId="2" fillId="0" borderId="9" xfId="1" applyNumberFormat="1" applyBorder="1" applyProtection="1"/>
    <xf numFmtId="168" fontId="2" fillId="0" borderId="10" xfId="1" applyNumberFormat="1" applyBorder="1" applyProtection="1"/>
    <xf numFmtId="168" fontId="2" fillId="0" borderId="0" xfId="1" applyNumberFormat="1" applyFont="1" applyAlignment="1" applyProtection="1">
      <alignment horizontal="right"/>
    </xf>
    <xf numFmtId="167" fontId="0" fillId="0" borderId="0" xfId="0" applyNumberFormat="1" applyProtection="1"/>
    <xf numFmtId="168" fontId="2" fillId="0" borderId="0" xfId="1" applyNumberFormat="1" applyProtection="1"/>
    <xf numFmtId="167" fontId="2" fillId="0" borderId="0" xfId="1" applyNumberFormat="1" applyBorder="1" applyProtection="1"/>
    <xf numFmtId="0" fontId="4" fillId="0" borderId="0" xfId="0" applyFont="1" applyAlignment="1" applyProtection="1">
      <alignment horizontal="left"/>
    </xf>
    <xf numFmtId="0" fontId="0" fillId="0" borderId="0" xfId="0" applyAlignment="1" applyProtection="1">
      <alignment horizontal="left"/>
    </xf>
    <xf numFmtId="0" fontId="8" fillId="0" borderId="0" xfId="0" applyFont="1" applyProtection="1">
      <protection locked="0"/>
    </xf>
    <xf numFmtId="0" fontId="9" fillId="7" borderId="1" xfId="0" applyFont="1" applyFill="1" applyBorder="1" applyAlignment="1" applyProtection="1">
      <alignment horizontal="center"/>
      <protection locked="0"/>
    </xf>
    <xf numFmtId="168" fontId="2" fillId="0" borderId="18" xfId="1" applyNumberFormat="1" applyBorder="1" applyProtection="1"/>
    <xf numFmtId="0" fontId="0" fillId="0" borderId="0" xfId="0" applyBorder="1" applyProtection="1"/>
    <xf numFmtId="0" fontId="0" fillId="0" borderId="0" xfId="0" applyBorder="1" applyAlignment="1" applyProtection="1">
      <alignment horizontal="left" vertical="center" wrapText="1"/>
    </xf>
    <xf numFmtId="168" fontId="2" fillId="0" borderId="3" xfId="1" applyNumberFormat="1" applyFill="1" applyBorder="1" applyProtection="1"/>
    <xf numFmtId="0" fontId="0" fillId="0" borderId="4" xfId="0" applyBorder="1" applyAlignment="1" applyProtection="1">
      <alignment horizontal="center"/>
    </xf>
    <xf numFmtId="0" fontId="0" fillId="0" borderId="10" xfId="0" applyBorder="1" applyAlignment="1" applyProtection="1">
      <alignment horizontal="center"/>
    </xf>
    <xf numFmtId="0" fontId="0" fillId="0" borderId="18" xfId="0" applyBorder="1" applyAlignment="1" applyProtection="1">
      <alignment horizontal="center"/>
    </xf>
    <xf numFmtId="0" fontId="0" fillId="0" borderId="18" xfId="0" applyBorder="1" applyProtection="1"/>
    <xf numFmtId="168" fontId="0" fillId="0" borderId="0" xfId="0" applyNumberFormat="1" applyFill="1"/>
    <xf numFmtId="0" fontId="2" fillId="0" borderId="17" xfId="0" applyFont="1" applyBorder="1" applyAlignment="1">
      <alignment horizontal="left"/>
    </xf>
    <xf numFmtId="0" fontId="2" fillId="0" borderId="5" xfId="0" applyFont="1" applyBorder="1" applyAlignment="1">
      <alignment horizontal="left"/>
    </xf>
    <xf numFmtId="0" fontId="0" fillId="7" borderId="0" xfId="0" applyNumberFormat="1" applyFill="1" applyBorder="1" applyAlignment="1">
      <alignment horizontal="left"/>
    </xf>
    <xf numFmtId="168" fontId="2" fillId="7" borderId="0" xfId="1" applyNumberFormat="1" applyFill="1" applyBorder="1"/>
    <xf numFmtId="168" fontId="2" fillId="7" borderId="0" xfId="1" applyNumberFormat="1" applyFill="1" applyBorder="1" applyAlignment="1">
      <alignment wrapText="1"/>
    </xf>
    <xf numFmtId="3" fontId="2" fillId="7" borderId="0" xfId="0" applyNumberFormat="1" applyFont="1" applyFill="1" applyBorder="1" applyAlignment="1">
      <alignment horizontal="center" vertical="center"/>
    </xf>
    <xf numFmtId="0" fontId="0" fillId="10" borderId="0" xfId="0" applyFill="1"/>
    <xf numFmtId="0" fontId="28" fillId="10" borderId="27" xfId="0" applyFont="1" applyFill="1" applyBorder="1" applyAlignment="1">
      <alignment horizontal="center" vertical="center" wrapText="1"/>
    </xf>
    <xf numFmtId="0" fontId="28" fillId="10" borderId="28" xfId="0" applyFont="1" applyFill="1" applyBorder="1" applyAlignment="1">
      <alignment horizontal="center" vertical="center" wrapText="1"/>
    </xf>
    <xf numFmtId="0" fontId="28" fillId="10" borderId="29" xfId="0" applyFont="1" applyFill="1" applyBorder="1" applyAlignment="1">
      <alignment horizontal="center" vertical="center" wrapText="1"/>
    </xf>
    <xf numFmtId="0" fontId="28" fillId="10" borderId="11"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28" fillId="10" borderId="12" xfId="0" applyFont="1" applyFill="1" applyBorder="1" applyAlignment="1">
      <alignment horizontal="center" vertical="center" wrapText="1"/>
    </xf>
    <xf numFmtId="172" fontId="0" fillId="11" borderId="13" xfId="0" applyNumberFormat="1" applyFill="1" applyBorder="1" applyAlignment="1"/>
    <xf numFmtId="172" fontId="29" fillId="11" borderId="13" xfId="0" applyNumberFormat="1" applyFont="1" applyFill="1" applyBorder="1" applyAlignment="1"/>
    <xf numFmtId="172" fontId="0" fillId="0" borderId="0" xfId="0" applyNumberFormat="1"/>
    <xf numFmtId="0" fontId="28" fillId="10" borderId="0" xfId="0" applyFont="1" applyFill="1"/>
    <xf numFmtId="172" fontId="0" fillId="11" borderId="33" xfId="1" applyNumberFormat="1" applyFont="1" applyFill="1" applyBorder="1" applyAlignment="1"/>
    <xf numFmtId="172" fontId="0" fillId="11" borderId="1" xfId="0" applyNumberFormat="1" applyFill="1" applyBorder="1" applyAlignment="1"/>
    <xf numFmtId="0" fontId="0" fillId="11" borderId="33" xfId="0" applyFill="1" applyBorder="1"/>
    <xf numFmtId="0" fontId="0" fillId="11" borderId="13" xfId="0" applyFill="1" applyBorder="1"/>
    <xf numFmtId="0" fontId="0" fillId="11" borderId="1" xfId="0" applyFill="1" applyBorder="1"/>
    <xf numFmtId="0" fontId="0" fillId="11" borderId="22" xfId="0" applyFill="1" applyBorder="1"/>
    <xf numFmtId="0" fontId="0" fillId="11" borderId="23" xfId="0" applyFill="1" applyBorder="1"/>
    <xf numFmtId="0" fontId="0" fillId="11" borderId="34" xfId="0" applyFill="1" applyBorder="1"/>
    <xf numFmtId="172" fontId="0" fillId="11" borderId="33" xfId="1" applyNumberFormat="1" applyFont="1" applyFill="1" applyBorder="1" applyAlignment="1">
      <alignment horizontal="right"/>
    </xf>
    <xf numFmtId="0" fontId="32" fillId="0" borderId="0" xfId="0" applyFont="1" applyProtection="1"/>
    <xf numFmtId="0" fontId="33" fillId="0" borderId="0" xfId="0" applyFont="1" applyProtection="1"/>
    <xf numFmtId="0" fontId="34" fillId="0" borderId="0" xfId="0" applyFont="1" applyProtection="1"/>
    <xf numFmtId="0" fontId="30" fillId="0" borderId="19" xfId="0" applyFont="1" applyBorder="1" applyAlignment="1" applyProtection="1">
      <alignment horizontal="center"/>
    </xf>
    <xf numFmtId="0" fontId="30" fillId="12" borderId="19" xfId="0" applyFont="1" applyFill="1" applyBorder="1" applyAlignment="1" applyProtection="1">
      <alignment horizontal="center"/>
    </xf>
    <xf numFmtId="0" fontId="31" fillId="0" borderId="0" xfId="0" applyFont="1" applyProtection="1">
      <protection locked="0"/>
    </xf>
    <xf numFmtId="0" fontId="31" fillId="12" borderId="0" xfId="0" applyFont="1" applyFill="1" applyProtection="1">
      <protection locked="0"/>
    </xf>
    <xf numFmtId="0" fontId="33" fillId="12" borderId="0" xfId="0" applyFont="1" applyFill="1" applyProtection="1"/>
    <xf numFmtId="0" fontId="30" fillId="0" borderId="0" xfId="0" applyFont="1" applyAlignment="1" applyProtection="1">
      <alignment horizontal="right"/>
    </xf>
    <xf numFmtId="0" fontId="33" fillId="0" borderId="16" xfId="0" applyFont="1" applyBorder="1" applyProtection="1"/>
    <xf numFmtId="0" fontId="33" fillId="12" borderId="16" xfId="0" applyFont="1" applyFill="1" applyBorder="1" applyProtection="1"/>
    <xf numFmtId="0" fontId="30" fillId="0" borderId="35" xfId="0" applyFont="1" applyBorder="1" applyProtection="1"/>
    <xf numFmtId="0" fontId="33" fillId="0" borderId="35" xfId="0" applyFont="1" applyBorder="1" applyProtection="1"/>
    <xf numFmtId="0" fontId="30" fillId="0" borderId="0" xfId="0" applyFont="1" applyAlignment="1" applyProtection="1">
      <alignment horizontal="left"/>
    </xf>
    <xf numFmtId="37" fontId="33" fillId="0" borderId="0" xfId="0" applyNumberFormat="1" applyFont="1" applyProtection="1"/>
    <xf numFmtId="0" fontId="30" fillId="0" borderId="0" xfId="0" applyFont="1" applyProtection="1"/>
    <xf numFmtId="0" fontId="9" fillId="2" borderId="0" xfId="0" applyFont="1" applyFill="1" applyBorder="1" applyAlignment="1" applyProtection="1">
      <alignment horizontal="center"/>
      <protection locked="0"/>
    </xf>
    <xf numFmtId="0" fontId="0" fillId="2" borderId="0" xfId="0" applyFill="1" applyBorder="1" applyAlignment="1" applyProtection="1">
      <alignment horizontal="center"/>
      <protection locked="0"/>
    </xf>
    <xf numFmtId="0" fontId="8" fillId="5" borderId="1" xfId="0" applyFont="1" applyFill="1" applyBorder="1" applyProtection="1">
      <protection locked="0"/>
    </xf>
    <xf numFmtId="0" fontId="0" fillId="0" borderId="3" xfId="0" applyFill="1" applyBorder="1" applyAlignment="1">
      <alignment horizontal="left"/>
    </xf>
    <xf numFmtId="0" fontId="0" fillId="0" borderId="0" xfId="0" applyFill="1" applyBorder="1"/>
    <xf numFmtId="168" fontId="2" fillId="0" borderId="0" xfId="1" applyNumberFormat="1" applyFill="1" applyBorder="1"/>
    <xf numFmtId="168" fontId="2" fillId="0" borderId="0" xfId="1" applyNumberFormat="1" applyFont="1" applyFill="1" applyBorder="1"/>
    <xf numFmtId="168" fontId="0" fillId="0" borderId="0" xfId="1" applyNumberFormat="1" applyFont="1"/>
    <xf numFmtId="168" fontId="2" fillId="0" borderId="0" xfId="1" applyNumberFormat="1" applyFill="1" applyBorder="1" applyProtection="1"/>
    <xf numFmtId="165" fontId="0" fillId="0" borderId="0" xfId="0" applyNumberFormat="1" applyProtection="1"/>
    <xf numFmtId="164" fontId="2" fillId="0" borderId="6" xfId="1" applyNumberFormat="1" applyBorder="1" applyProtection="1"/>
    <xf numFmtId="165" fontId="2" fillId="0" borderId="0" xfId="1" applyNumberFormat="1" applyBorder="1" applyProtection="1"/>
    <xf numFmtId="165" fontId="2" fillId="0" borderId="8" xfId="1" applyNumberFormat="1" applyBorder="1" applyProtection="1"/>
    <xf numFmtId="0" fontId="39" fillId="0" borderId="0" xfId="0" applyFont="1" applyProtection="1">
      <protection locked="0"/>
    </xf>
    <xf numFmtId="0" fontId="40" fillId="0" borderId="11" xfId="0" applyFont="1" applyBorder="1" applyProtection="1">
      <protection locked="0"/>
    </xf>
    <xf numFmtId="170" fontId="13" fillId="2" borderId="21" xfId="2" applyNumberFormat="1" applyFont="1" applyFill="1" applyBorder="1" applyAlignment="1" applyProtection="1">
      <alignment horizontal="center" vertical="center"/>
      <protection locked="0"/>
    </xf>
    <xf numFmtId="9" fontId="13" fillId="2" borderId="1" xfId="4" applyFont="1" applyFill="1" applyBorder="1" applyAlignment="1" applyProtection="1">
      <alignment horizontal="center" vertical="center"/>
      <protection locked="0"/>
    </xf>
    <xf numFmtId="168" fontId="4" fillId="10" borderId="0" xfId="1" applyNumberFormat="1" applyFont="1" applyFill="1" applyBorder="1" applyAlignment="1">
      <alignment horizontal="center"/>
    </xf>
    <xf numFmtId="49" fontId="46" fillId="0" borderId="0" xfId="0" applyNumberFormat="1" applyFont="1"/>
    <xf numFmtId="0" fontId="10" fillId="0" borderId="0" xfId="0" applyFont="1" applyFill="1" applyProtection="1">
      <protection locked="0"/>
    </xf>
    <xf numFmtId="172" fontId="0" fillId="10" borderId="0" xfId="0" applyNumberFormat="1" applyFill="1"/>
    <xf numFmtId="170" fontId="9" fillId="2" borderId="7" xfId="2" applyNumberFormat="1" applyFont="1" applyFill="1" applyBorder="1" applyAlignment="1" applyProtection="1">
      <alignment horizontal="center" vertical="center"/>
      <protection locked="0"/>
    </xf>
    <xf numFmtId="9" fontId="4" fillId="2" borderId="2" xfId="4" applyFont="1" applyFill="1" applyBorder="1" applyAlignment="1" applyProtection="1">
      <alignment horizontal="center" vertical="center"/>
      <protection locked="0"/>
    </xf>
    <xf numFmtId="0" fontId="58" fillId="0" borderId="0" xfId="0" applyFont="1" applyBorder="1" applyAlignment="1" applyProtection="1">
      <alignment horizontal="left"/>
      <protection locked="0"/>
    </xf>
    <xf numFmtId="0" fontId="58" fillId="0" borderId="0" xfId="0" applyFont="1" applyProtection="1">
      <protection locked="0"/>
    </xf>
    <xf numFmtId="0" fontId="39" fillId="0" borderId="0" xfId="0" applyFont="1" applyBorder="1" applyProtection="1">
      <protection locked="0"/>
    </xf>
    <xf numFmtId="0" fontId="39" fillId="0" borderId="1" xfId="0" applyFont="1" applyBorder="1" applyProtection="1">
      <protection locked="0"/>
    </xf>
    <xf numFmtId="0" fontId="42" fillId="0" borderId="1" xfId="0" applyFont="1" applyBorder="1" applyAlignment="1" applyProtection="1">
      <alignment horizontal="left"/>
      <protection locked="0"/>
    </xf>
    <xf numFmtId="0" fontId="42" fillId="0" borderId="0" xfId="0" applyFont="1" applyProtection="1">
      <protection locked="0"/>
    </xf>
    <xf numFmtId="0" fontId="42" fillId="0" borderId="0" xfId="0" applyFont="1" applyBorder="1" applyAlignment="1" applyProtection="1">
      <alignment horizontal="left"/>
      <protection locked="0"/>
    </xf>
    <xf numFmtId="0" fontId="42" fillId="0" borderId="11" xfId="0" applyFont="1" applyBorder="1" applyProtection="1">
      <protection locked="0"/>
    </xf>
    <xf numFmtId="167" fontId="8" fillId="0" borderId="0" xfId="0" applyNumberFormat="1" applyFont="1" applyProtection="1">
      <protection locked="0"/>
    </xf>
    <xf numFmtId="170" fontId="9" fillId="10" borderId="9" xfId="2" applyNumberFormat="1" applyFont="1" applyFill="1" applyBorder="1" applyAlignment="1" applyProtection="1">
      <alignment horizontal="left"/>
      <protection locked="0"/>
    </xf>
    <xf numFmtId="0" fontId="38" fillId="0" borderId="0" xfId="0" applyFont="1" applyProtection="1">
      <protection locked="0"/>
    </xf>
    <xf numFmtId="0" fontId="38" fillId="4" borderId="1" xfId="0" applyFont="1" applyFill="1" applyBorder="1" applyAlignment="1" applyProtection="1">
      <alignment horizontal="center"/>
      <protection locked="0"/>
    </xf>
    <xf numFmtId="0" fontId="38" fillId="0" borderId="0" xfId="0" applyFont="1" applyBorder="1" applyAlignment="1" applyProtection="1">
      <protection locked="0"/>
    </xf>
    <xf numFmtId="0" fontId="37" fillId="0" borderId="0" xfId="0" applyFont="1" applyFill="1" applyBorder="1" applyAlignment="1" applyProtection="1">
      <protection locked="0"/>
    </xf>
    <xf numFmtId="0" fontId="36" fillId="16" borderId="0" xfId="0" applyFont="1" applyFill="1" applyProtection="1">
      <protection locked="0"/>
    </xf>
    <xf numFmtId="0" fontId="9" fillId="0" borderId="0" xfId="0" applyFont="1" applyFill="1" applyBorder="1" applyAlignment="1" applyProtection="1">
      <protection locked="0"/>
    </xf>
    <xf numFmtId="0" fontId="10" fillId="0" borderId="0" xfId="0" applyFont="1" applyAlignment="1" applyProtection="1">
      <alignment horizontal="center"/>
      <protection locked="0"/>
    </xf>
    <xf numFmtId="0" fontId="0" fillId="0" borderId="0" xfId="0" applyProtection="1">
      <protection locked="0"/>
    </xf>
    <xf numFmtId="168" fontId="0" fillId="0" borderId="0" xfId="0" applyNumberFormat="1" applyProtection="1">
      <protection locked="0"/>
    </xf>
    <xf numFmtId="2" fontId="0" fillId="0" borderId="0" xfId="0" applyNumberFormat="1" applyProtection="1">
      <protection locked="0"/>
    </xf>
    <xf numFmtId="0" fontId="9" fillId="4" borderId="0" xfId="0" applyFont="1" applyFill="1" applyBorder="1" applyAlignment="1" applyProtection="1">
      <alignment horizontal="center"/>
      <protection locked="0"/>
    </xf>
    <xf numFmtId="0" fontId="2" fillId="0" borderId="0" xfId="0" applyFont="1" applyProtection="1">
      <protection locked="0"/>
    </xf>
    <xf numFmtId="0" fontId="0" fillId="0" borderId="0" xfId="0" applyBorder="1" applyProtection="1">
      <protection locked="0"/>
    </xf>
    <xf numFmtId="168" fontId="8" fillId="0" borderId="0" xfId="1" applyNumberFormat="1" applyFont="1" applyBorder="1" applyProtection="1">
      <protection locked="0"/>
    </xf>
    <xf numFmtId="3" fontId="0" fillId="0" borderId="0" xfId="0" applyNumberFormat="1" applyProtection="1">
      <protection locked="0"/>
    </xf>
    <xf numFmtId="168" fontId="8" fillId="0" borderId="0" xfId="0" applyNumberFormat="1" applyFont="1" applyBorder="1" applyProtection="1">
      <protection locked="0"/>
    </xf>
    <xf numFmtId="168" fontId="47" fillId="0" borderId="0" xfId="0" applyNumberFormat="1" applyFont="1" applyBorder="1" applyProtection="1">
      <protection locked="0"/>
    </xf>
    <xf numFmtId="165" fontId="0" fillId="0" borderId="0" xfId="0" applyNumberFormat="1" applyProtection="1">
      <protection locked="0"/>
    </xf>
    <xf numFmtId="173" fontId="8" fillId="0" borderId="0" xfId="1" applyNumberFormat="1" applyFont="1" applyBorder="1" applyProtection="1">
      <protection locked="0"/>
    </xf>
    <xf numFmtId="0" fontId="4" fillId="10" borderId="30" xfId="0" applyFont="1" applyFill="1" applyBorder="1" applyAlignment="1" applyProtection="1">
      <alignment horizontal="left" vertical="center"/>
      <protection locked="0"/>
    </xf>
    <xf numFmtId="3" fontId="8" fillId="0" borderId="0" xfId="1" applyNumberFormat="1" applyFont="1" applyBorder="1" applyAlignment="1" applyProtection="1">
      <alignment horizontal="center"/>
      <protection locked="0"/>
    </xf>
    <xf numFmtId="0" fontId="0" fillId="0" borderId="0" xfId="0" applyAlignment="1" applyProtection="1">
      <alignment horizontal="left" vertical="center"/>
      <protection locked="0"/>
    </xf>
    <xf numFmtId="168" fontId="2" fillId="0" borderId="0" xfId="0" applyNumberFormat="1" applyFont="1" applyProtection="1">
      <protection locked="0"/>
    </xf>
    <xf numFmtId="0" fontId="2" fillId="10" borderId="0" xfId="0" applyFont="1" applyFill="1" applyProtection="1">
      <protection locked="0"/>
    </xf>
    <xf numFmtId="3" fontId="2" fillId="10" borderId="0" xfId="0" applyNumberFormat="1" applyFont="1" applyFill="1" applyBorder="1" applyProtection="1">
      <protection locked="0"/>
    </xf>
    <xf numFmtId="167" fontId="2" fillId="0" borderId="0" xfId="1" applyFont="1" applyProtection="1">
      <protection locked="0"/>
    </xf>
    <xf numFmtId="173" fontId="2" fillId="10" borderId="0" xfId="0" applyNumberFormat="1" applyFont="1" applyFill="1" applyBorder="1" applyProtection="1">
      <protection locked="0"/>
    </xf>
    <xf numFmtId="165" fontId="2" fillId="0" borderId="0" xfId="0" applyNumberFormat="1" applyFont="1" applyProtection="1">
      <protection locked="0"/>
    </xf>
    <xf numFmtId="0" fontId="8" fillId="0" borderId="17" xfId="0" applyFont="1" applyBorder="1" applyAlignment="1" applyProtection="1">
      <alignment horizontal="center"/>
    </xf>
    <xf numFmtId="0" fontId="9" fillId="4" borderId="17" xfId="0" applyFont="1" applyFill="1" applyBorder="1" applyAlignment="1" applyProtection="1">
      <alignment horizontal="center"/>
    </xf>
    <xf numFmtId="3" fontId="39" fillId="0" borderId="0" xfId="0" applyNumberFormat="1" applyFont="1" applyBorder="1" applyProtection="1"/>
    <xf numFmtId="3" fontId="8" fillId="0" borderId="2" xfId="0" applyNumberFormat="1" applyFont="1" applyBorder="1" applyProtection="1"/>
    <xf numFmtId="3" fontId="8" fillId="10" borderId="17" xfId="1" applyNumberFormat="1" applyFont="1" applyFill="1" applyBorder="1" applyProtection="1"/>
    <xf numFmtId="173" fontId="8" fillId="10" borderId="17" xfId="1" applyNumberFormat="1" applyFont="1" applyFill="1" applyBorder="1" applyProtection="1"/>
    <xf numFmtId="3" fontId="8" fillId="10" borderId="5" xfId="1" applyNumberFormat="1" applyFont="1" applyFill="1" applyBorder="1" applyProtection="1"/>
    <xf numFmtId="173" fontId="8" fillId="10" borderId="5" xfId="1" applyNumberFormat="1" applyFont="1" applyFill="1" applyBorder="1" applyProtection="1"/>
    <xf numFmtId="3" fontId="57" fillId="0" borderId="0" xfId="0" applyNumberFormat="1" applyFont="1" applyBorder="1" applyProtection="1"/>
    <xf numFmtId="3" fontId="8" fillId="0" borderId="17" xfId="0" applyNumberFormat="1" applyFont="1" applyBorder="1" applyProtection="1"/>
    <xf numFmtId="3" fontId="8" fillId="0" borderId="17" xfId="1" applyNumberFormat="1" applyFont="1" applyBorder="1" applyProtection="1"/>
    <xf numFmtId="173" fontId="8" fillId="0" borderId="17" xfId="1" applyNumberFormat="1" applyFont="1" applyBorder="1" applyProtection="1"/>
    <xf numFmtId="3" fontId="8" fillId="0" borderId="18" xfId="1" applyNumberFormat="1" applyFont="1" applyBorder="1" applyProtection="1"/>
    <xf numFmtId="173" fontId="8" fillId="0" borderId="18" xfId="1" applyNumberFormat="1" applyFont="1" applyBorder="1" applyProtection="1"/>
    <xf numFmtId="3" fontId="8" fillId="0" borderId="5" xfId="1" applyNumberFormat="1" applyFont="1" applyBorder="1" applyProtection="1"/>
    <xf numFmtId="173" fontId="8" fillId="0" borderId="5" xfId="1" applyNumberFormat="1" applyFont="1" applyBorder="1" applyProtection="1"/>
    <xf numFmtId="0" fontId="9" fillId="10" borderId="15" xfId="0" applyFont="1" applyFill="1" applyBorder="1" applyAlignment="1" applyProtection="1"/>
    <xf numFmtId="0" fontId="9" fillId="10" borderId="21" xfId="0" applyFont="1" applyFill="1" applyBorder="1" applyAlignment="1" applyProtection="1"/>
    <xf numFmtId="3" fontId="39" fillId="0" borderId="15" xfId="0" applyNumberFormat="1" applyFont="1" applyBorder="1" applyProtection="1"/>
    <xf numFmtId="3" fontId="8" fillId="0" borderId="15" xfId="0" applyNumberFormat="1" applyFont="1" applyBorder="1" applyProtection="1"/>
    <xf numFmtId="3" fontId="8" fillId="0" borderId="15" xfId="1" applyNumberFormat="1" applyFont="1" applyBorder="1" applyProtection="1"/>
    <xf numFmtId="3" fontId="8" fillId="0" borderId="2" xfId="0" applyNumberFormat="1" applyFont="1" applyFill="1" applyBorder="1" applyAlignment="1" applyProtection="1">
      <alignment horizontal="right" vertical="center"/>
    </xf>
    <xf numFmtId="3" fontId="13" fillId="0" borderId="41" xfId="0" applyNumberFormat="1" applyFont="1" applyBorder="1" applyProtection="1"/>
    <xf numFmtId="3" fontId="0" fillId="0" borderId="0" xfId="0" applyNumberFormat="1" applyProtection="1"/>
    <xf numFmtId="168" fontId="0" fillId="0" borderId="0" xfId="1" applyNumberFormat="1" applyFont="1" applyProtection="1"/>
    <xf numFmtId="168" fontId="0" fillId="0" borderId="0" xfId="0" applyNumberFormat="1" applyProtection="1"/>
    <xf numFmtId="0" fontId="2" fillId="0" borderId="0" xfId="0" applyFont="1" applyProtection="1"/>
    <xf numFmtId="3" fontId="2" fillId="0" borderId="0" xfId="0" applyNumberFormat="1" applyFont="1" applyProtection="1"/>
    <xf numFmtId="168" fontId="2" fillId="0" borderId="0" xfId="0" applyNumberFormat="1" applyFont="1" applyProtection="1"/>
    <xf numFmtId="0" fontId="0" fillId="18" borderId="1" xfId="0" applyFont="1" applyFill="1" applyBorder="1" applyProtection="1"/>
    <xf numFmtId="3" fontId="2" fillId="18" borderId="1" xfId="0" applyNumberFormat="1" applyFont="1" applyFill="1" applyBorder="1" applyProtection="1"/>
    <xf numFmtId="3" fontId="2" fillId="0" borderId="0" xfId="1" applyNumberFormat="1" applyFont="1" applyProtection="1"/>
    <xf numFmtId="173" fontId="2" fillId="18" borderId="1" xfId="0" applyNumberFormat="1" applyFont="1" applyFill="1" applyBorder="1" applyProtection="1"/>
    <xf numFmtId="0" fontId="53" fillId="14" borderId="0" xfId="0" applyFont="1" applyFill="1" applyProtection="1"/>
    <xf numFmtId="10" fontId="53" fillId="14" borderId="0" xfId="4" applyNumberFormat="1" applyFont="1" applyFill="1" applyProtection="1"/>
    <xf numFmtId="0" fontId="2" fillId="0" borderId="0" xfId="0" quotePrefix="1" applyFont="1" applyProtection="1"/>
    <xf numFmtId="0" fontId="53" fillId="13" borderId="0" xfId="0" applyFont="1" applyFill="1" applyProtection="1"/>
    <xf numFmtId="10" fontId="53" fillId="13" borderId="0" xfId="4" applyNumberFormat="1" applyFont="1" applyFill="1" applyProtection="1"/>
    <xf numFmtId="3" fontId="54" fillId="0" borderId="0" xfId="0" applyNumberFormat="1" applyFont="1" applyFill="1" applyBorder="1" applyProtection="1"/>
    <xf numFmtId="0" fontId="54" fillId="0" borderId="0" xfId="0" applyFont="1" applyFill="1" applyBorder="1" applyProtection="1"/>
    <xf numFmtId="3" fontId="54" fillId="0" borderId="15" xfId="0" applyNumberFormat="1" applyFont="1" applyFill="1" applyBorder="1" applyProtection="1"/>
    <xf numFmtId="3" fontId="54" fillId="0" borderId="21" xfId="0" applyNumberFormat="1" applyFont="1" applyFill="1" applyBorder="1" applyProtection="1"/>
    <xf numFmtId="4" fontId="54" fillId="0" borderId="21" xfId="0" applyNumberFormat="1" applyFont="1" applyFill="1" applyBorder="1" applyProtection="1"/>
    <xf numFmtId="2" fontId="54" fillId="0" borderId="0" xfId="0" applyNumberFormat="1" applyFont="1" applyFill="1" applyBorder="1" applyProtection="1"/>
    <xf numFmtId="3" fontId="59" fillId="0" borderId="0" xfId="0" applyNumberFormat="1" applyFont="1" applyFill="1" applyBorder="1" applyProtection="1"/>
    <xf numFmtId="0" fontId="59" fillId="0" borderId="0" xfId="0" applyFont="1" applyFill="1" applyBorder="1" applyProtection="1"/>
    <xf numFmtId="3" fontId="8" fillId="0" borderId="15" xfId="0" applyNumberFormat="1" applyFont="1" applyFill="1" applyBorder="1" applyProtection="1"/>
    <xf numFmtId="3" fontId="8" fillId="0" borderId="21" xfId="0" applyNumberFormat="1" applyFont="1" applyFill="1" applyBorder="1" applyProtection="1"/>
    <xf numFmtId="0" fontId="48" fillId="10" borderId="16" xfId="0" applyFont="1" applyFill="1" applyBorder="1" applyProtection="1">
      <protection locked="0"/>
    </xf>
    <xf numFmtId="0" fontId="9" fillId="4" borderId="15" xfId="0" applyFont="1" applyFill="1" applyBorder="1" applyProtection="1">
      <protection locked="0"/>
    </xf>
    <xf numFmtId="0" fontId="9" fillId="0" borderId="0" xfId="0" applyFont="1" applyAlignment="1" applyProtection="1">
      <protection locked="0"/>
    </xf>
    <xf numFmtId="0" fontId="9" fillId="0" borderId="0" xfId="0" applyFont="1" applyFill="1" applyBorder="1" applyAlignment="1" applyProtection="1">
      <alignment wrapText="1"/>
      <protection locked="0"/>
    </xf>
    <xf numFmtId="0" fontId="9" fillId="0" borderId="0" xfId="0" applyFont="1" applyBorder="1" applyAlignment="1" applyProtection="1">
      <alignment wrapText="1"/>
      <protection locked="0"/>
    </xf>
    <xf numFmtId="0" fontId="9" fillId="0" borderId="9" xfId="0" applyFont="1" applyBorder="1" applyAlignment="1" applyProtection="1">
      <alignment wrapText="1"/>
      <protection locked="0"/>
    </xf>
    <xf numFmtId="0" fontId="12" fillId="0" borderId="0" xfId="0" applyFont="1" applyProtection="1">
      <protection locked="0"/>
    </xf>
    <xf numFmtId="0" fontId="9" fillId="0" borderId="0" xfId="0" applyFont="1" applyFill="1" applyBorder="1" applyProtection="1">
      <protection locked="0"/>
    </xf>
    <xf numFmtId="0" fontId="9" fillId="0" borderId="0"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9" fillId="0" borderId="0" xfId="0" applyFont="1" applyAlignment="1" applyProtection="1">
      <alignment wrapText="1"/>
      <protection locked="0"/>
    </xf>
    <xf numFmtId="0" fontId="9" fillId="4" borderId="1" xfId="0" applyFont="1" applyFill="1" applyBorder="1" applyProtection="1">
      <protection locked="0"/>
    </xf>
    <xf numFmtId="0" fontId="9" fillId="4" borderId="1" xfId="0" applyFont="1" applyFill="1" applyBorder="1" applyAlignment="1" applyProtection="1">
      <alignment horizontal="center"/>
      <protection locked="0"/>
    </xf>
    <xf numFmtId="0" fontId="63" fillId="14" borderId="1" xfId="0" applyFont="1" applyFill="1" applyBorder="1" applyProtection="1">
      <protection locked="0"/>
    </xf>
    <xf numFmtId="0" fontId="63" fillId="0" borderId="0" xfId="0" applyFont="1" applyFill="1" applyBorder="1" applyProtection="1">
      <protection locked="0"/>
    </xf>
    <xf numFmtId="0" fontId="8" fillId="15" borderId="1" xfId="0" applyFont="1" applyFill="1" applyBorder="1" applyProtection="1">
      <protection locked="0"/>
    </xf>
    <xf numFmtId="0" fontId="48" fillId="10" borderId="15" xfId="0" applyFont="1" applyFill="1" applyBorder="1" applyProtection="1">
      <protection locked="0"/>
    </xf>
    <xf numFmtId="0" fontId="48" fillId="10" borderId="9" xfId="0" applyFont="1" applyFill="1" applyBorder="1" applyAlignment="1" applyProtection="1">
      <alignment horizontal="center"/>
      <protection locked="0"/>
    </xf>
    <xf numFmtId="0" fontId="48" fillId="10" borderId="9" xfId="0" applyFont="1" applyFill="1" applyBorder="1" applyProtection="1">
      <protection locked="0"/>
    </xf>
    <xf numFmtId="0" fontId="48" fillId="10" borderId="21" xfId="0" applyFont="1" applyFill="1" applyBorder="1" applyProtection="1">
      <protection locked="0"/>
    </xf>
    <xf numFmtId="0" fontId="48" fillId="0" borderId="0" xfId="0" applyFont="1" applyProtection="1">
      <protection locked="0"/>
    </xf>
    <xf numFmtId="170" fontId="48" fillId="0" borderId="0" xfId="2" applyNumberFormat="1" applyFont="1" applyFill="1" applyBorder="1" applyProtection="1">
      <protection locked="0"/>
    </xf>
    <xf numFmtId="0" fontId="8" fillId="0" borderId="0" xfId="0" applyFont="1" applyFill="1" applyBorder="1" applyProtection="1">
      <protection locked="0"/>
    </xf>
    <xf numFmtId="0" fontId="49" fillId="0" borderId="15" xfId="0" applyFont="1" applyFill="1" applyBorder="1" applyProtection="1">
      <protection locked="0"/>
    </xf>
    <xf numFmtId="0" fontId="49" fillId="0" borderId="16" xfId="0" applyFont="1" applyFill="1" applyBorder="1" applyProtection="1">
      <protection locked="0"/>
    </xf>
    <xf numFmtId="0" fontId="49" fillId="0" borderId="16" xfId="0" applyFont="1" applyFill="1" applyBorder="1" applyAlignment="1" applyProtection="1">
      <alignment horizontal="center"/>
      <protection locked="0"/>
    </xf>
    <xf numFmtId="167" fontId="49" fillId="0" borderId="0" xfId="1" applyFont="1" applyFill="1" applyBorder="1" applyProtection="1">
      <protection locked="0"/>
    </xf>
    <xf numFmtId="0" fontId="51" fillId="0" borderId="0" xfId="0" applyFont="1" applyFill="1" applyProtection="1">
      <protection locked="0"/>
    </xf>
    <xf numFmtId="0" fontId="48" fillId="0" borderId="0" xfId="0" applyFont="1" applyFill="1" applyBorder="1" applyAlignment="1" applyProtection="1">
      <alignment horizontal="right"/>
      <protection locked="0"/>
    </xf>
    <xf numFmtId="3" fontId="48" fillId="0" borderId="0" xfId="0" applyNumberFormat="1" applyFont="1" applyFill="1" applyBorder="1" applyProtection="1">
      <protection locked="0"/>
    </xf>
    <xf numFmtId="0" fontId="48" fillId="0" borderId="0" xfId="0" applyFont="1" applyFill="1" applyBorder="1" applyProtection="1">
      <protection locked="0"/>
    </xf>
    <xf numFmtId="0" fontId="8" fillId="0" borderId="2" xfId="0" applyFont="1" applyFill="1" applyBorder="1" applyProtection="1">
      <protection locked="0"/>
    </xf>
    <xf numFmtId="0" fontId="8" fillId="0" borderId="4" xfId="0" applyFont="1" applyFill="1" applyBorder="1" applyProtection="1">
      <protection locked="0"/>
    </xf>
    <xf numFmtId="0" fontId="51" fillId="0" borderId="0" xfId="0" applyFont="1" applyFill="1" applyBorder="1" applyProtection="1">
      <protection locked="0"/>
    </xf>
    <xf numFmtId="3" fontId="51" fillId="0" borderId="0" xfId="0" applyNumberFormat="1" applyFont="1" applyFill="1" applyBorder="1" applyAlignment="1" applyProtection="1">
      <alignment horizontal="right"/>
      <protection locked="0"/>
    </xf>
    <xf numFmtId="174" fontId="51" fillId="0" borderId="0" xfId="0" applyNumberFormat="1" applyFont="1" applyFill="1" applyBorder="1" applyProtection="1">
      <protection locked="0"/>
    </xf>
    <xf numFmtId="3" fontId="51" fillId="0" borderId="0" xfId="0" applyNumberFormat="1" applyFont="1" applyFill="1" applyBorder="1" applyProtection="1">
      <protection locked="0"/>
    </xf>
    <xf numFmtId="0" fontId="39" fillId="0" borderId="0" xfId="0" applyFont="1" applyAlignment="1" applyProtection="1">
      <alignment vertical="center"/>
      <protection locked="0"/>
    </xf>
    <xf numFmtId="170" fontId="52" fillId="0" borderId="0" xfId="0" applyNumberFormat="1" applyFont="1" applyFill="1" applyBorder="1" applyProtection="1">
      <protection locked="0"/>
    </xf>
    <xf numFmtId="0" fontId="52" fillId="0" borderId="0" xfId="0" applyFont="1" applyFill="1" applyBorder="1" applyProtection="1">
      <protection locked="0"/>
    </xf>
    <xf numFmtId="0" fontId="39" fillId="0" borderId="0" xfId="0" applyFont="1" applyFill="1" applyBorder="1" applyProtection="1">
      <protection locked="0"/>
    </xf>
    <xf numFmtId="0" fontId="13" fillId="0" borderId="0"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8" xfId="0" applyBorder="1" applyAlignment="1" applyProtection="1">
      <alignment horizontal="center"/>
      <protection locked="0"/>
    </xf>
    <xf numFmtId="170" fontId="39" fillId="0" borderId="1" xfId="2" applyNumberFormat="1" applyFont="1" applyBorder="1" applyProtection="1">
      <protection locked="0"/>
    </xf>
    <xf numFmtId="170" fontId="39" fillId="0" borderId="0" xfId="2" applyNumberFormat="1" applyFont="1" applyProtection="1">
      <protection locked="0"/>
    </xf>
    <xf numFmtId="170" fontId="39" fillId="0" borderId="0" xfId="2" applyNumberFormat="1" applyFont="1" applyBorder="1" applyProtection="1">
      <protection locked="0"/>
    </xf>
    <xf numFmtId="167" fontId="39" fillId="0" borderId="0" xfId="1" applyFont="1" applyFill="1" applyBorder="1" applyProtection="1">
      <protection locked="0"/>
    </xf>
    <xf numFmtId="0" fontId="41" fillId="0" borderId="36" xfId="0" applyFont="1" applyBorder="1" applyAlignment="1" applyProtection="1">
      <alignment horizontal="center"/>
      <protection locked="0"/>
    </xf>
    <xf numFmtId="170" fontId="39" fillId="0" borderId="36" xfId="2" applyNumberFormat="1" applyFont="1" applyBorder="1" applyProtection="1">
      <protection locked="0"/>
    </xf>
    <xf numFmtId="9" fontId="39" fillId="10" borderId="23" xfId="4" applyFont="1" applyFill="1" applyBorder="1" applyProtection="1">
      <protection locked="0"/>
    </xf>
    <xf numFmtId="2" fontId="39" fillId="10" borderId="23" xfId="0" applyNumberFormat="1" applyFont="1" applyFill="1" applyBorder="1" applyProtection="1">
      <protection locked="0"/>
    </xf>
    <xf numFmtId="0" fontId="41" fillId="0" borderId="0" xfId="0" applyFont="1" applyBorder="1" applyAlignment="1" applyProtection="1">
      <alignment horizontal="center"/>
      <protection locked="0"/>
    </xf>
    <xf numFmtId="9" fontId="39" fillId="10" borderId="0" xfId="4" applyFont="1" applyFill="1" applyBorder="1" applyProtection="1">
      <protection locked="0"/>
    </xf>
    <xf numFmtId="2" fontId="39" fillId="10" borderId="0" xfId="0" applyNumberFormat="1" applyFont="1" applyFill="1" applyBorder="1" applyProtection="1">
      <protection locked="0"/>
    </xf>
    <xf numFmtId="0" fontId="39" fillId="0" borderId="36" xfId="0" applyFont="1" applyBorder="1" applyAlignment="1" applyProtection="1">
      <protection locked="0"/>
    </xf>
    <xf numFmtId="0" fontId="43" fillId="0" borderId="11" xfId="0" applyFont="1" applyBorder="1" applyProtection="1">
      <protection locked="0"/>
    </xf>
    <xf numFmtId="0" fontId="43" fillId="0" borderId="11" xfId="0" applyFont="1" applyFill="1" applyBorder="1" applyProtection="1">
      <protection locked="0"/>
    </xf>
    <xf numFmtId="0" fontId="45" fillId="0" borderId="8" xfId="0" applyFont="1" applyFill="1" applyBorder="1" applyAlignment="1" applyProtection="1">
      <alignment horizontal="left" vertical="center"/>
      <protection locked="0"/>
    </xf>
    <xf numFmtId="0" fontId="39" fillId="0" borderId="36" xfId="0" applyFont="1" applyBorder="1" applyAlignment="1" applyProtection="1">
      <alignment vertical="center"/>
      <protection locked="0"/>
    </xf>
    <xf numFmtId="0" fontId="52" fillId="0" borderId="0" xfId="0" applyFont="1" applyProtection="1">
      <protection locked="0"/>
    </xf>
    <xf numFmtId="170" fontId="52" fillId="0" borderId="0" xfId="0" applyNumberFormat="1" applyFont="1" applyBorder="1" applyProtection="1">
      <protection locked="0"/>
    </xf>
    <xf numFmtId="0" fontId="52" fillId="0" borderId="0" xfId="0" applyFont="1" applyBorder="1" applyProtection="1">
      <protection locked="0"/>
    </xf>
    <xf numFmtId="3" fontId="39" fillId="0" borderId="0" xfId="0" applyNumberFormat="1" applyFont="1" applyProtection="1">
      <protection locked="0"/>
    </xf>
    <xf numFmtId="174" fontId="52" fillId="0" borderId="0" xfId="1" applyNumberFormat="1" applyFont="1" applyProtection="1">
      <protection locked="0"/>
    </xf>
    <xf numFmtId="0" fontId="13" fillId="8" borderId="30" xfId="0" applyFont="1" applyFill="1" applyBorder="1" applyAlignment="1" applyProtection="1">
      <alignment horizontal="left" vertical="center"/>
      <protection locked="0"/>
    </xf>
    <xf numFmtId="0" fontId="50" fillId="0" borderId="0" xfId="0" applyFont="1" applyProtection="1">
      <protection locked="0"/>
    </xf>
    <xf numFmtId="170" fontId="48" fillId="10" borderId="16" xfId="0" applyNumberFormat="1" applyFont="1" applyFill="1" applyBorder="1" applyProtection="1"/>
    <xf numFmtId="0" fontId="48" fillId="10" borderId="16" xfId="0" applyFont="1" applyFill="1" applyBorder="1" applyProtection="1"/>
    <xf numFmtId="170" fontId="49" fillId="0" borderId="21" xfId="0" applyNumberFormat="1" applyFont="1" applyFill="1" applyBorder="1" applyProtection="1"/>
    <xf numFmtId="170" fontId="39" fillId="0" borderId="8" xfId="2" applyNumberFormat="1" applyFont="1" applyBorder="1" applyProtection="1"/>
    <xf numFmtId="170" fontId="39" fillId="0" borderId="23" xfId="2" applyNumberFormat="1" applyFont="1" applyBorder="1" applyProtection="1"/>
    <xf numFmtId="170" fontId="39" fillId="0" borderId="36" xfId="2" applyNumberFormat="1" applyFont="1" applyBorder="1" applyProtection="1"/>
    <xf numFmtId="3" fontId="39" fillId="0" borderId="0" xfId="0" applyNumberFormat="1" applyFont="1" applyProtection="1"/>
    <xf numFmtId="0" fontId="9" fillId="3" borderId="37" xfId="0" applyFont="1" applyFill="1" applyBorder="1" applyAlignment="1" applyProtection="1">
      <alignment horizontal="center" wrapText="1"/>
      <protection locked="0"/>
    </xf>
    <xf numFmtId="0" fontId="9" fillId="3" borderId="38" xfId="0" applyFont="1" applyFill="1" applyBorder="1" applyAlignment="1" applyProtection="1">
      <alignment horizontal="center" wrapText="1"/>
      <protection locked="0"/>
    </xf>
    <xf numFmtId="0" fontId="9" fillId="3" borderId="39" xfId="0" applyFont="1" applyFill="1" applyBorder="1" applyAlignment="1" applyProtection="1">
      <alignment horizontal="center" wrapText="1"/>
      <protection locked="0"/>
    </xf>
    <xf numFmtId="0" fontId="37" fillId="0" borderId="0" xfId="0" applyFont="1" applyFill="1" applyBorder="1" applyAlignment="1" applyProtection="1">
      <alignment horizontal="center"/>
      <protection locked="0"/>
    </xf>
    <xf numFmtId="0" fontId="8" fillId="19" borderId="15" xfId="0" applyFont="1" applyFill="1" applyBorder="1" applyProtection="1">
      <protection locked="0"/>
    </xf>
    <xf numFmtId="0" fontId="8" fillId="19" borderId="4" xfId="0" applyFont="1" applyFill="1" applyBorder="1" applyProtection="1">
      <protection locked="0"/>
    </xf>
    <xf numFmtId="0" fontId="48" fillId="10" borderId="4" xfId="0" applyFont="1" applyFill="1" applyBorder="1" applyProtection="1">
      <protection locked="0"/>
    </xf>
    <xf numFmtId="0" fontId="48" fillId="10" borderId="10" xfId="0" applyFont="1" applyFill="1" applyBorder="1" applyProtection="1">
      <protection locked="0"/>
    </xf>
    <xf numFmtId="0" fontId="8" fillId="10" borderId="0" xfId="0" applyFont="1" applyFill="1" applyBorder="1" applyProtection="1">
      <protection locked="0"/>
    </xf>
    <xf numFmtId="0" fontId="8" fillId="16" borderId="1" xfId="0" applyFont="1" applyFill="1" applyBorder="1" applyProtection="1">
      <protection locked="0"/>
    </xf>
    <xf numFmtId="0" fontId="48" fillId="10" borderId="16" xfId="0" applyFont="1" applyFill="1" applyBorder="1" applyAlignment="1" applyProtection="1">
      <alignment horizontal="center"/>
      <protection locked="0"/>
    </xf>
    <xf numFmtId="0" fontId="48" fillId="0" borderId="0" xfId="0" applyFont="1" applyFill="1" applyBorder="1" applyAlignment="1" applyProtection="1">
      <alignment horizontal="center"/>
      <protection locked="0"/>
    </xf>
    <xf numFmtId="170" fontId="48" fillId="0" borderId="0" xfId="0" applyNumberFormat="1" applyFont="1" applyFill="1" applyBorder="1" applyProtection="1">
      <protection locked="0"/>
    </xf>
    <xf numFmtId="0" fontId="48" fillId="0" borderId="0" xfId="0" applyFont="1" applyFill="1" applyProtection="1">
      <protection locked="0"/>
    </xf>
    <xf numFmtId="167" fontId="51" fillId="0" borderId="0" xfId="1" applyFont="1" applyFill="1" applyBorder="1" applyProtection="1">
      <protection locked="0"/>
    </xf>
    <xf numFmtId="0" fontId="60" fillId="0" borderId="1" xfId="0" applyFont="1" applyBorder="1" applyAlignment="1" applyProtection="1">
      <alignment horizontal="center"/>
      <protection locked="0"/>
    </xf>
    <xf numFmtId="2" fontId="39" fillId="0" borderId="0" xfId="0" applyNumberFormat="1" applyFont="1" applyFill="1" applyBorder="1" applyProtection="1">
      <protection locked="0"/>
    </xf>
    <xf numFmtId="0" fontId="39" fillId="0" borderId="0" xfId="0" applyFont="1" applyBorder="1" applyAlignment="1" applyProtection="1">
      <alignment vertical="center"/>
      <protection locked="0"/>
    </xf>
    <xf numFmtId="0" fontId="60" fillId="0" borderId="0" xfId="0" applyFont="1" applyBorder="1" applyAlignment="1" applyProtection="1">
      <alignment horizontal="center"/>
      <protection locked="0"/>
    </xf>
    <xf numFmtId="170" fontId="57" fillId="0" borderId="0" xfId="2" applyNumberFormat="1" applyFont="1" applyBorder="1" applyProtection="1">
      <protection locked="0"/>
    </xf>
    <xf numFmtId="9" fontId="57" fillId="10" borderId="0" xfId="4" applyFont="1" applyFill="1" applyBorder="1" applyProtection="1">
      <protection locked="0"/>
    </xf>
    <xf numFmtId="2" fontId="57" fillId="10" borderId="0" xfId="0" applyNumberFormat="1" applyFont="1" applyFill="1" applyBorder="1" applyProtection="1">
      <protection locked="0"/>
    </xf>
    <xf numFmtId="170" fontId="57" fillId="0" borderId="36" xfId="2" applyNumberFormat="1" applyFont="1" applyBorder="1" applyProtection="1">
      <protection locked="0"/>
    </xf>
    <xf numFmtId="0" fontId="57" fillId="0" borderId="36" xfId="0" applyFont="1" applyBorder="1" applyAlignment="1" applyProtection="1">
      <protection locked="0"/>
    </xf>
    <xf numFmtId="170" fontId="39" fillId="0" borderId="0" xfId="0" applyNumberFormat="1" applyFont="1" applyAlignment="1" applyProtection="1">
      <alignment vertical="center"/>
      <protection locked="0"/>
    </xf>
    <xf numFmtId="175" fontId="39" fillId="0" borderId="0" xfId="4" applyNumberFormat="1" applyFont="1" applyFill="1" applyBorder="1" applyProtection="1">
      <protection locked="0"/>
    </xf>
    <xf numFmtId="0" fontId="39" fillId="0" borderId="0" xfId="0" applyFont="1" applyAlignment="1" applyProtection="1">
      <alignment vertical="top" wrapText="1"/>
      <protection locked="0"/>
    </xf>
    <xf numFmtId="0" fontId="39" fillId="0" borderId="0" xfId="0" applyFont="1" applyBorder="1" applyAlignment="1" applyProtection="1">
      <alignment horizontal="right"/>
      <protection locked="0"/>
    </xf>
    <xf numFmtId="0" fontId="13" fillId="0" borderId="0" xfId="0" applyFont="1" applyAlignment="1" applyProtection="1">
      <alignment horizontal="right"/>
      <protection locked="0"/>
    </xf>
    <xf numFmtId="0" fontId="39" fillId="0" borderId="0" xfId="0" applyFont="1" applyFill="1" applyProtection="1">
      <protection locked="0"/>
    </xf>
    <xf numFmtId="168" fontId="13" fillId="0" borderId="0" xfId="0" applyNumberFormat="1" applyFont="1" applyBorder="1" applyProtection="1">
      <protection locked="0"/>
    </xf>
    <xf numFmtId="10" fontId="13" fillId="0" borderId="0" xfId="4" applyNumberFormat="1" applyFont="1" applyFill="1" applyBorder="1" applyProtection="1">
      <protection locked="0"/>
    </xf>
    <xf numFmtId="9" fontId="39" fillId="0" borderId="0" xfId="4" applyFont="1" applyProtection="1">
      <protection locked="0"/>
    </xf>
    <xf numFmtId="0" fontId="39" fillId="0" borderId="0" xfId="0" applyFont="1" applyBorder="1" applyAlignment="1" applyProtection="1">
      <alignment horizontal="center"/>
      <protection locked="0"/>
    </xf>
    <xf numFmtId="0" fontId="39" fillId="0" borderId="0" xfId="0" applyFont="1" applyFill="1" applyBorder="1" applyAlignment="1" applyProtection="1">
      <alignment horizontal="center"/>
      <protection locked="0"/>
    </xf>
    <xf numFmtId="0" fontId="39" fillId="0" borderId="0" xfId="0" applyFont="1" applyAlignment="1" applyProtection="1">
      <alignment horizontal="right"/>
      <protection locked="0"/>
    </xf>
    <xf numFmtId="170" fontId="48" fillId="10" borderId="9" xfId="0" applyNumberFormat="1" applyFont="1" applyFill="1" applyBorder="1" applyProtection="1"/>
    <xf numFmtId="2" fontId="59" fillId="0" borderId="0" xfId="0" applyNumberFormat="1" applyFont="1" applyFill="1" applyBorder="1" applyProtection="1"/>
    <xf numFmtId="0" fontId="11" fillId="0" borderId="0" xfId="0" applyFont="1" applyFill="1" applyBorder="1" applyProtection="1"/>
    <xf numFmtId="170" fontId="57" fillId="0" borderId="18" xfId="2" applyNumberFormat="1" applyFont="1" applyBorder="1" applyProtection="1"/>
    <xf numFmtId="170" fontId="57" fillId="0" borderId="1" xfId="2" applyNumberFormat="1" applyFont="1" applyBorder="1" applyProtection="1"/>
    <xf numFmtId="170" fontId="57" fillId="0" borderId="36" xfId="2" applyNumberFormat="1" applyFont="1" applyBorder="1" applyProtection="1"/>
    <xf numFmtId="3" fontId="39" fillId="0" borderId="0" xfId="0" applyNumberFormat="1" applyFont="1" applyAlignment="1" applyProtection="1">
      <alignment vertical="center"/>
    </xf>
    <xf numFmtId="3" fontId="8" fillId="0" borderId="0" xfId="0" applyNumberFormat="1" applyFont="1" applyFill="1" applyBorder="1" applyProtection="1">
      <protection locked="0"/>
    </xf>
    <xf numFmtId="0" fontId="8" fillId="17" borderId="1" xfId="0" applyFont="1" applyFill="1" applyBorder="1" applyProtection="1">
      <protection locked="0"/>
    </xf>
    <xf numFmtId="0" fontId="8" fillId="17" borderId="5" xfId="0" applyFont="1" applyFill="1" applyBorder="1" applyProtection="1">
      <protection locked="0"/>
    </xf>
    <xf numFmtId="0" fontId="51" fillId="0" borderId="16" xfId="0" applyFont="1" applyFill="1" applyBorder="1" applyProtection="1">
      <protection locked="0"/>
    </xf>
    <xf numFmtId="0" fontId="51" fillId="0" borderId="16" xfId="0" applyFont="1" applyFill="1" applyBorder="1" applyAlignment="1" applyProtection="1">
      <alignment horizontal="center"/>
      <protection locked="0"/>
    </xf>
    <xf numFmtId="0" fontId="51" fillId="0" borderId="0" xfId="0" applyFont="1" applyFill="1" applyBorder="1" applyAlignment="1" applyProtection="1">
      <alignment horizontal="right"/>
      <protection locked="0"/>
    </xf>
    <xf numFmtId="0" fontId="13" fillId="0" borderId="1"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39" fillId="0" borderId="1" xfId="0" applyFont="1" applyBorder="1" applyAlignment="1" applyProtection="1">
      <alignment horizontal="center"/>
      <protection locked="0"/>
    </xf>
    <xf numFmtId="170" fontId="39" fillId="0" borderId="0" xfId="0" applyNumberFormat="1" applyFont="1" applyFill="1" applyBorder="1" applyProtection="1">
      <protection locked="0"/>
    </xf>
    <xf numFmtId="0" fontId="41" fillId="0" borderId="1" xfId="0" applyFont="1" applyBorder="1" applyAlignment="1" applyProtection="1">
      <alignment horizontal="center"/>
      <protection locked="0"/>
    </xf>
    <xf numFmtId="9" fontId="39" fillId="10" borderId="1" xfId="4" applyFont="1" applyFill="1" applyBorder="1" applyProtection="1">
      <protection locked="0"/>
    </xf>
    <xf numFmtId="2" fontId="39" fillId="10" borderId="1" xfId="0" applyNumberFormat="1" applyFont="1" applyFill="1" applyBorder="1" applyProtection="1">
      <protection locked="0"/>
    </xf>
    <xf numFmtId="174" fontId="52" fillId="0" borderId="0" xfId="0" applyNumberFormat="1" applyFont="1" applyFill="1" applyBorder="1" applyProtection="1">
      <protection locked="0"/>
    </xf>
    <xf numFmtId="170" fontId="13" fillId="0" borderId="0" xfId="0" applyNumberFormat="1" applyFont="1" applyBorder="1" applyProtection="1">
      <protection locked="0"/>
    </xf>
    <xf numFmtId="0" fontId="52" fillId="0" borderId="0" xfId="0" applyFont="1" applyAlignment="1" applyProtection="1">
      <alignment horizontal="right"/>
      <protection locked="0"/>
    </xf>
    <xf numFmtId="174" fontId="52" fillId="0" borderId="0" xfId="1" applyNumberFormat="1" applyFont="1" applyBorder="1" applyProtection="1">
      <protection locked="0"/>
    </xf>
    <xf numFmtId="3" fontId="8" fillId="0" borderId="0" xfId="0" applyNumberFormat="1" applyFont="1" applyFill="1" applyBorder="1" applyProtection="1"/>
    <xf numFmtId="2" fontId="8" fillId="0" borderId="0" xfId="0" applyNumberFormat="1" applyFont="1" applyFill="1" applyBorder="1" applyProtection="1"/>
    <xf numFmtId="2" fontId="11" fillId="0" borderId="0" xfId="0" applyNumberFormat="1" applyFont="1" applyFill="1" applyBorder="1" applyProtection="1"/>
    <xf numFmtId="170" fontId="49" fillId="10" borderId="21" xfId="0" applyNumberFormat="1" applyFont="1" applyFill="1" applyBorder="1" applyProtection="1"/>
    <xf numFmtId="170" fontId="39" fillId="0" borderId="1" xfId="2" applyNumberFormat="1" applyFont="1" applyBorder="1" applyProtection="1"/>
    <xf numFmtId="0" fontId="0" fillId="10" borderId="14" xfId="0" applyFill="1" applyBorder="1" applyAlignment="1" applyProtection="1">
      <protection locked="0"/>
    </xf>
    <xf numFmtId="0" fontId="48" fillId="0" borderId="15" xfId="0" applyFont="1" applyFill="1" applyBorder="1" applyProtection="1">
      <protection locked="0"/>
    </xf>
    <xf numFmtId="0" fontId="48" fillId="0" borderId="16" xfId="0" applyFont="1" applyFill="1" applyBorder="1" applyProtection="1">
      <protection locked="0"/>
    </xf>
    <xf numFmtId="0" fontId="48" fillId="0" borderId="16" xfId="0" applyFont="1" applyFill="1" applyBorder="1" applyAlignment="1" applyProtection="1">
      <alignment horizontal="center"/>
      <protection locked="0"/>
    </xf>
    <xf numFmtId="0" fontId="48" fillId="0" borderId="21" xfId="0" applyFont="1" applyFill="1" applyBorder="1" applyProtection="1">
      <protection locked="0"/>
    </xf>
    <xf numFmtId="170" fontId="8" fillId="0" borderId="0" xfId="2" applyNumberFormat="1" applyFont="1" applyFill="1" applyBorder="1" applyProtection="1">
      <protection locked="0"/>
    </xf>
    <xf numFmtId="0" fontId="0" fillId="0" borderId="0" xfId="0" applyFont="1" applyBorder="1" applyAlignment="1" applyProtection="1">
      <alignment horizontal="center"/>
      <protection locked="0"/>
    </xf>
    <xf numFmtId="0" fontId="42" fillId="0" borderId="11" xfId="0" applyFont="1" applyFill="1" applyBorder="1" applyProtection="1">
      <protection locked="0"/>
    </xf>
    <xf numFmtId="0" fontId="48" fillId="0" borderId="16" xfId="0" applyFont="1" applyFill="1" applyBorder="1" applyProtection="1"/>
    <xf numFmtId="170" fontId="48" fillId="0" borderId="16" xfId="0" applyNumberFormat="1" applyFont="1" applyFill="1" applyBorder="1" applyProtection="1"/>
    <xf numFmtId="170" fontId="49" fillId="0" borderId="16" xfId="0" applyNumberFormat="1" applyFont="1" applyFill="1" applyBorder="1" applyProtection="1"/>
    <xf numFmtId="170" fontId="39" fillId="0" borderId="18" xfId="2" applyNumberFormat="1" applyFont="1" applyBorder="1" applyProtection="1"/>
    <xf numFmtId="170" fontId="9" fillId="0" borderId="0" xfId="0" applyNumberFormat="1" applyFont="1" applyFill="1" applyBorder="1" applyAlignment="1" applyProtection="1">
      <alignment wrapText="1"/>
      <protection locked="0"/>
    </xf>
    <xf numFmtId="0" fontId="0" fillId="0" borderId="0" xfId="0" applyFill="1" applyBorder="1" applyAlignment="1" applyProtection="1">
      <protection locked="0"/>
    </xf>
    <xf numFmtId="0" fontId="49" fillId="0" borderId="15" xfId="0" applyFont="1" applyBorder="1" applyProtection="1">
      <protection locked="0"/>
    </xf>
    <xf numFmtId="0" fontId="49" fillId="0" borderId="16" xfId="0" applyFont="1" applyBorder="1" applyProtection="1">
      <protection locked="0"/>
    </xf>
    <xf numFmtId="0" fontId="49" fillId="0" borderId="16" xfId="0" applyFont="1" applyBorder="1" applyAlignment="1" applyProtection="1">
      <alignment horizontal="center"/>
      <protection locked="0"/>
    </xf>
    <xf numFmtId="0" fontId="8" fillId="0" borderId="0" xfId="0" applyFont="1" applyAlignment="1" applyProtection="1">
      <alignment horizontal="center"/>
      <protection locked="0"/>
    </xf>
    <xf numFmtId="170" fontId="9" fillId="0" borderId="0" xfId="0" applyNumberFormat="1" applyFont="1" applyBorder="1" applyProtection="1">
      <protection locked="0"/>
    </xf>
    <xf numFmtId="0" fontId="9" fillId="0" borderId="0" xfId="0" applyFont="1" applyAlignment="1" applyProtection="1">
      <alignment horizontal="right"/>
      <protection locked="0"/>
    </xf>
    <xf numFmtId="168" fontId="9" fillId="0" borderId="0" xfId="0" applyNumberFormat="1" applyFont="1" applyBorder="1" applyProtection="1">
      <protection locked="0"/>
    </xf>
    <xf numFmtId="10" fontId="9" fillId="0" borderId="0" xfId="4" applyNumberFormat="1" applyFont="1" applyFill="1" applyBorder="1" applyProtection="1">
      <protection locked="0"/>
    </xf>
    <xf numFmtId="0" fontId="0" fillId="0" borderId="0" xfId="0" applyFill="1" applyBorder="1" applyAlignment="1" applyProtection="1">
      <alignment horizontal="center"/>
      <protection locked="0"/>
    </xf>
    <xf numFmtId="0" fontId="0" fillId="0" borderId="0" xfId="0" applyBorder="1" applyAlignment="1" applyProtection="1">
      <protection locked="0"/>
    </xf>
    <xf numFmtId="170" fontId="49" fillId="0" borderId="16" xfId="0" applyNumberFormat="1" applyFont="1" applyBorder="1" applyProtection="1"/>
    <xf numFmtId="170" fontId="8" fillId="0" borderId="0" xfId="0" applyNumberFormat="1" applyFont="1" applyProtection="1"/>
    <xf numFmtId="0" fontId="8" fillId="0" borderId="1" xfId="0" applyFont="1" applyBorder="1" applyAlignment="1" applyProtection="1">
      <alignment horizontal="center"/>
      <protection locked="0"/>
    </xf>
    <xf numFmtId="0" fontId="8" fillId="0" borderId="1" xfId="0" applyFont="1" applyFill="1" applyBorder="1" applyAlignment="1" applyProtection="1">
      <alignment horizontal="center"/>
      <protection locked="0"/>
    </xf>
    <xf numFmtId="0" fontId="8" fillId="0" borderId="21" xfId="0" applyFont="1" applyFill="1" applyBorder="1" applyAlignment="1" applyProtection="1">
      <alignment horizontal="center"/>
      <protection locked="0"/>
    </xf>
    <xf numFmtId="0" fontId="0" fillId="0" borderId="0" xfId="0" applyFill="1" applyProtection="1">
      <protection locked="0"/>
    </xf>
    <xf numFmtId="0" fontId="8" fillId="3" borderId="15" xfId="0" applyFont="1" applyFill="1" applyBorder="1" applyAlignment="1" applyProtection="1">
      <alignment horizontal="center"/>
    </xf>
    <xf numFmtId="10" fontId="2" fillId="0" borderId="0" xfId="0" applyNumberFormat="1" applyFont="1" applyProtection="1">
      <protection locked="0"/>
    </xf>
    <xf numFmtId="10" fontId="2" fillId="0" borderId="0" xfId="4" applyNumberFormat="1" applyFont="1" applyProtection="1">
      <protection locked="0"/>
    </xf>
    <xf numFmtId="170" fontId="8" fillId="0" borderId="1" xfId="2" applyNumberFormat="1" applyFont="1" applyBorder="1" applyProtection="1">
      <protection locked="0"/>
    </xf>
    <xf numFmtId="0" fontId="8" fillId="2" borderId="1" xfId="0" applyFont="1" applyFill="1" applyBorder="1" applyProtection="1">
      <protection locked="0"/>
    </xf>
    <xf numFmtId="10" fontId="0" fillId="0" borderId="0" xfId="0" applyNumberFormat="1" applyProtection="1">
      <protection locked="0"/>
    </xf>
    <xf numFmtId="0" fontId="13" fillId="0" borderId="0" xfId="0" applyFont="1" applyBorder="1" applyAlignment="1" applyProtection="1">
      <alignment horizontal="left"/>
      <protection locked="0"/>
    </xf>
    <xf numFmtId="0" fontId="39" fillId="0" borderId="0" xfId="0" applyFont="1" applyBorder="1" applyAlignment="1" applyProtection="1">
      <alignment horizontal="left"/>
      <protection locked="0"/>
    </xf>
    <xf numFmtId="0" fontId="39" fillId="0" borderId="1" xfId="0" applyFont="1" applyBorder="1" applyAlignment="1" applyProtection="1">
      <alignment horizontal="left"/>
      <protection locked="0"/>
    </xf>
    <xf numFmtId="0" fontId="9" fillId="4" borderId="0" xfId="0" applyFont="1" applyFill="1" applyBorder="1" applyAlignment="1" applyProtection="1">
      <alignment horizontal="center"/>
    </xf>
    <xf numFmtId="0" fontId="8" fillId="0" borderId="0" xfId="0" applyFont="1" applyFill="1" applyProtection="1">
      <protection locked="0"/>
    </xf>
    <xf numFmtId="0" fontId="8" fillId="0" borderId="1" xfId="0" applyFont="1" applyBorder="1" applyProtection="1">
      <protection locked="0"/>
    </xf>
    <xf numFmtId="0" fontId="8" fillId="7" borderId="1" xfId="0" applyFont="1" applyFill="1" applyBorder="1" applyProtection="1">
      <protection locked="0"/>
    </xf>
    <xf numFmtId="3" fontId="39" fillId="0" borderId="1" xfId="0" applyNumberFormat="1" applyFont="1" applyBorder="1" applyProtection="1"/>
    <xf numFmtId="0" fontId="9" fillId="10" borderId="16" xfId="0" applyFont="1" applyFill="1" applyBorder="1" applyAlignment="1" applyProtection="1"/>
    <xf numFmtId="0" fontId="0" fillId="0" borderId="1" xfId="0" applyBorder="1" applyProtection="1">
      <protection locked="0"/>
    </xf>
    <xf numFmtId="3" fontId="0" fillId="0" borderId="0" xfId="0" applyNumberFormat="1"/>
    <xf numFmtId="3" fontId="31" fillId="0" borderId="0" xfId="0" applyNumberFormat="1" applyFont="1" applyProtection="1">
      <protection locked="0"/>
    </xf>
    <xf numFmtId="3" fontId="33" fillId="0" borderId="16" xfId="0" applyNumberFormat="1" applyFont="1" applyBorder="1" applyProtection="1"/>
    <xf numFmtId="3" fontId="33" fillId="0" borderId="0" xfId="0" applyNumberFormat="1" applyFont="1" applyProtection="1"/>
    <xf numFmtId="3" fontId="0" fillId="0" borderId="1" xfId="0" applyNumberFormat="1" applyBorder="1" applyProtection="1">
      <protection locked="0"/>
    </xf>
    <xf numFmtId="0" fontId="0" fillId="7" borderId="0" xfId="0" applyFill="1" applyProtection="1">
      <protection locked="0"/>
    </xf>
    <xf numFmtId="10" fontId="0" fillId="7" borderId="0" xfId="0" applyNumberFormat="1" applyFill="1" applyProtection="1">
      <protection locked="0"/>
    </xf>
    <xf numFmtId="0" fontId="8" fillId="0" borderId="0" xfId="0" applyFont="1" applyAlignment="1" applyProtection="1">
      <alignment horizontal="center"/>
      <protection locked="0"/>
    </xf>
    <xf numFmtId="3" fontId="0" fillId="0" borderId="1" xfId="0" applyNumberFormat="1" applyBorder="1"/>
    <xf numFmtId="3" fontId="33" fillId="12" borderId="0" xfId="0" applyNumberFormat="1" applyFont="1" applyFill="1" applyProtection="1"/>
    <xf numFmtId="3" fontId="33" fillId="12" borderId="16" xfId="0" applyNumberFormat="1" applyFont="1" applyFill="1" applyBorder="1" applyProtection="1"/>
    <xf numFmtId="0" fontId="0" fillId="0" borderId="15" xfId="0" applyBorder="1"/>
    <xf numFmtId="0" fontId="0" fillId="7" borderId="1" xfId="0" applyFill="1" applyBorder="1"/>
    <xf numFmtId="0" fontId="0" fillId="7" borderId="0" xfId="0" applyFill="1"/>
    <xf numFmtId="0" fontId="36" fillId="0" borderId="0" xfId="0" applyFont="1"/>
    <xf numFmtId="0" fontId="65" fillId="0" borderId="0" xfId="0" applyFont="1"/>
    <xf numFmtId="0" fontId="0" fillId="20" borderId="1" xfId="0" applyFill="1" applyBorder="1"/>
    <xf numFmtId="10" fontId="0" fillId="0" borderId="0" xfId="0" applyNumberFormat="1"/>
    <xf numFmtId="10" fontId="0" fillId="7" borderId="0" xfId="0" applyNumberFormat="1" applyFill="1"/>
    <xf numFmtId="168" fontId="2" fillId="7" borderId="0" xfId="1" applyNumberFormat="1" applyFill="1" applyAlignment="1" applyProtection="1">
      <alignment horizontal="right"/>
    </xf>
    <xf numFmtId="0" fontId="66" fillId="0" borderId="0" xfId="0" applyFont="1"/>
    <xf numFmtId="0" fontId="67" fillId="0" borderId="0" xfId="0" applyFont="1"/>
    <xf numFmtId="9" fontId="67" fillId="0" borderId="0" xfId="0" applyNumberFormat="1" applyFont="1"/>
    <xf numFmtId="10" fontId="67" fillId="0" borderId="0" xfId="0" applyNumberFormat="1" applyFont="1"/>
    <xf numFmtId="0" fontId="68" fillId="0" borderId="0" xfId="0" applyFont="1"/>
    <xf numFmtId="10" fontId="68" fillId="0" borderId="0" xfId="0" applyNumberFormat="1" applyFont="1"/>
    <xf numFmtId="0" fontId="2" fillId="0" borderId="0" xfId="1" applyNumberFormat="1" applyProtection="1"/>
    <xf numFmtId="0" fontId="9" fillId="2" borderId="20" xfId="0" applyFont="1" applyFill="1" applyBorder="1" applyAlignment="1" applyProtection="1">
      <alignment horizontal="center" vertical="center"/>
    </xf>
    <xf numFmtId="0" fontId="69" fillId="0" borderId="44" xfId="0" applyFont="1" applyBorder="1" applyAlignment="1">
      <alignment horizontal="left" vertical="center" wrapText="1" indent="2"/>
    </xf>
    <xf numFmtId="0" fontId="69" fillId="0" borderId="29" xfId="0" applyFont="1" applyBorder="1" applyAlignment="1">
      <alignment vertical="center" wrapText="1"/>
    </xf>
    <xf numFmtId="0" fontId="69" fillId="0" borderId="46" xfId="0" applyFont="1" applyBorder="1" applyAlignment="1">
      <alignment vertical="center" wrapText="1"/>
    </xf>
    <xf numFmtId="0" fontId="69" fillId="0" borderId="47" xfId="0" applyFont="1" applyBorder="1" applyAlignment="1">
      <alignment horizontal="left" vertical="center" wrapText="1" indent="2"/>
    </xf>
    <xf numFmtId="0" fontId="69" fillId="0" borderId="12" xfId="0" applyFont="1" applyBorder="1" applyAlignment="1">
      <alignment vertical="center" wrapText="1"/>
    </xf>
    <xf numFmtId="0" fontId="71" fillId="0" borderId="47" xfId="0" applyFont="1" applyBorder="1" applyAlignment="1">
      <alignment vertical="center" wrapText="1"/>
    </xf>
    <xf numFmtId="0" fontId="0" fillId="0" borderId="45" xfId="0" applyBorder="1" applyAlignment="1">
      <alignment wrapText="1"/>
    </xf>
    <xf numFmtId="0" fontId="69" fillId="21" borderId="12" xfId="0" applyFont="1" applyFill="1" applyBorder="1" applyAlignment="1">
      <alignment vertical="center" wrapText="1"/>
    </xf>
    <xf numFmtId="0" fontId="69" fillId="21" borderId="46" xfId="0" applyFont="1" applyFill="1" applyBorder="1" applyAlignment="1">
      <alignment vertical="center" wrapText="1"/>
    </xf>
    <xf numFmtId="0" fontId="73" fillId="0" borderId="0" xfId="0" applyFont="1" applyAlignment="1">
      <alignment vertical="center"/>
    </xf>
    <xf numFmtId="0" fontId="78" fillId="0" borderId="0" xfId="0" applyFont="1"/>
    <xf numFmtId="0" fontId="80" fillId="0" borderId="0" xfId="0" applyFont="1"/>
    <xf numFmtId="0" fontId="79" fillId="0" borderId="0" xfId="0" applyFont="1"/>
    <xf numFmtId="3" fontId="1" fillId="0" borderId="1" xfId="0" applyNumberFormat="1" applyFont="1" applyBorder="1" applyAlignment="1">
      <alignment horizontal="right"/>
    </xf>
    <xf numFmtId="3" fontId="0" fillId="0" borderId="0" xfId="0" applyNumberFormat="1" applyFill="1" applyBorder="1" applyProtection="1"/>
    <xf numFmtId="0" fontId="8" fillId="2" borderId="1" xfId="0" applyFont="1" applyFill="1" applyBorder="1" applyAlignment="1" applyProtection="1">
      <alignment horizontal="left"/>
      <protection locked="0"/>
    </xf>
    <xf numFmtId="168" fontId="8" fillId="5" borderId="1" xfId="1" applyNumberFormat="1" applyFont="1" applyFill="1" applyBorder="1" applyProtection="1">
      <protection locked="0"/>
    </xf>
    <xf numFmtId="0" fontId="83" fillId="0" borderId="0" xfId="0" applyFont="1" applyAlignment="1" applyProtection="1">
      <alignment horizontal="left"/>
      <protection locked="0"/>
    </xf>
    <xf numFmtId="0" fontId="84" fillId="0" borderId="0" xfId="0" applyFont="1" applyProtection="1">
      <protection locked="0"/>
    </xf>
    <xf numFmtId="0" fontId="49" fillId="0" borderId="0" xfId="0" applyFont="1" applyAlignment="1" applyProtection="1">
      <alignment horizontal="center"/>
      <protection locked="0"/>
    </xf>
    <xf numFmtId="0" fontId="4" fillId="0" borderId="0" xfId="0" applyFont="1" applyFill="1" applyBorder="1" applyAlignment="1">
      <alignment horizontal="left"/>
    </xf>
    <xf numFmtId="9" fontId="0" fillId="0" borderId="0" xfId="0" applyNumberFormat="1" applyFill="1" applyBorder="1"/>
    <xf numFmtId="0" fontId="0" fillId="0" borderId="18" xfId="0" applyFill="1" applyBorder="1"/>
    <xf numFmtId="0" fontId="30" fillId="12" borderId="0" xfId="0" applyFont="1" applyFill="1" applyBorder="1" applyAlignment="1" applyProtection="1">
      <alignment horizontal="center"/>
    </xf>
    <xf numFmtId="0" fontId="30" fillId="0" borderId="19" xfId="0" applyFont="1" applyFill="1" applyBorder="1" applyAlignment="1" applyProtection="1">
      <alignment horizontal="center"/>
    </xf>
    <xf numFmtId="165" fontId="2" fillId="0" borderId="6" xfId="1" applyNumberFormat="1" applyBorder="1" applyProtection="1"/>
    <xf numFmtId="165" fontId="2" fillId="0" borderId="7" xfId="1" applyNumberFormat="1" applyBorder="1" applyProtection="1"/>
    <xf numFmtId="3" fontId="0" fillId="0" borderId="3" xfId="0" applyNumberFormat="1" applyBorder="1" applyProtection="1"/>
    <xf numFmtId="3" fontId="0" fillId="0" borderId="0" xfId="0" applyNumberFormat="1" applyBorder="1" applyProtection="1"/>
    <xf numFmtId="3" fontId="0" fillId="0" borderId="8" xfId="0" applyNumberFormat="1" applyBorder="1" applyProtection="1"/>
    <xf numFmtId="165" fontId="2" fillId="0" borderId="9" xfId="1" applyNumberFormat="1" applyBorder="1" applyProtection="1"/>
    <xf numFmtId="165" fontId="2" fillId="0" borderId="10" xfId="1" applyNumberFormat="1" applyBorder="1" applyProtection="1"/>
    <xf numFmtId="0" fontId="2" fillId="0" borderId="0" xfId="0" applyFont="1" applyAlignment="1" applyProtection="1">
      <alignment horizontal="right"/>
    </xf>
    <xf numFmtId="3" fontId="0" fillId="7" borderId="3" xfId="0" applyNumberFormat="1" applyFill="1" applyBorder="1" applyProtection="1"/>
    <xf numFmtId="3" fontId="0" fillId="7" borderId="4" xfId="0" applyNumberFormat="1" applyFill="1" applyBorder="1" applyProtection="1"/>
    <xf numFmtId="3" fontId="0" fillId="0" borderId="9" xfId="0" applyNumberFormat="1" applyBorder="1" applyProtection="1"/>
    <xf numFmtId="3" fontId="0" fillId="0" borderId="10" xfId="0" applyNumberFormat="1" applyBorder="1" applyProtection="1"/>
    <xf numFmtId="3" fontId="0" fillId="0" borderId="2" xfId="0" applyNumberFormat="1" applyBorder="1" applyProtection="1"/>
    <xf numFmtId="164" fontId="2" fillId="0" borderId="7" xfId="1" applyNumberFormat="1" applyBorder="1" applyProtection="1"/>
    <xf numFmtId="3" fontId="0" fillId="0" borderId="4" xfId="0" applyNumberFormat="1" applyBorder="1" applyProtection="1"/>
    <xf numFmtId="164" fontId="2" fillId="0" borderId="0" xfId="1" applyNumberFormat="1" applyBorder="1" applyProtection="1"/>
    <xf numFmtId="164" fontId="2" fillId="0" borderId="8" xfId="1" applyNumberFormat="1" applyBorder="1" applyProtection="1"/>
    <xf numFmtId="164" fontId="2" fillId="0" borderId="9" xfId="1" applyNumberFormat="1" applyBorder="1" applyProtection="1"/>
    <xf numFmtId="164" fontId="2" fillId="0" borderId="10" xfId="1" applyNumberFormat="1" applyBorder="1" applyProtection="1"/>
    <xf numFmtId="3" fontId="8" fillId="0" borderId="3" xfId="0" applyNumberFormat="1" applyFont="1" applyBorder="1" applyProtection="1"/>
    <xf numFmtId="3" fontId="61" fillId="0" borderId="1" xfId="0" applyNumberFormat="1" applyFont="1" applyBorder="1" applyProtection="1"/>
    <xf numFmtId="173" fontId="61" fillId="0" borderId="1" xfId="0" applyNumberFormat="1" applyFont="1" applyBorder="1" applyProtection="1"/>
    <xf numFmtId="3" fontId="13" fillId="0" borderId="1" xfId="1" applyNumberFormat="1" applyFont="1" applyBorder="1" applyProtection="1"/>
    <xf numFmtId="173" fontId="13" fillId="0" borderId="1" xfId="1" applyNumberFormat="1" applyFont="1" applyBorder="1" applyProtection="1"/>
    <xf numFmtId="3" fontId="13" fillId="0" borderId="1" xfId="0" applyNumberFormat="1" applyFont="1" applyBorder="1" applyProtection="1"/>
    <xf numFmtId="173" fontId="13" fillId="0" borderId="1" xfId="0" applyNumberFormat="1" applyFont="1" applyBorder="1" applyProtection="1"/>
    <xf numFmtId="0" fontId="9" fillId="4" borderId="1" xfId="0" applyFont="1" applyFill="1" applyBorder="1" applyAlignment="1" applyProtection="1">
      <alignment horizontal="center"/>
    </xf>
    <xf numFmtId="0" fontId="9" fillId="0" borderId="1" xfId="0" applyFont="1" applyBorder="1" applyAlignment="1" applyProtection="1">
      <alignment horizontal="center"/>
    </xf>
    <xf numFmtId="3" fontId="8" fillId="0" borderId="18" xfId="0" applyNumberFormat="1" applyFont="1" applyBorder="1" applyProtection="1"/>
    <xf numFmtId="3" fontId="8" fillId="0" borderId="1" xfId="0" applyNumberFormat="1" applyFont="1" applyBorder="1" applyProtection="1"/>
    <xf numFmtId="3" fontId="8" fillId="0" borderId="1" xfId="1" applyNumberFormat="1" applyFont="1" applyBorder="1" applyProtection="1"/>
    <xf numFmtId="173" fontId="8" fillId="0" borderId="1" xfId="1" applyNumberFormat="1" applyFont="1" applyBorder="1" applyProtection="1"/>
    <xf numFmtId="3" fontId="8" fillId="0" borderId="1" xfId="0" applyNumberFormat="1" applyFont="1" applyFill="1" applyBorder="1" applyAlignment="1" applyProtection="1">
      <alignment horizontal="right" vertical="center"/>
    </xf>
    <xf numFmtId="3" fontId="8" fillId="0" borderId="1" xfId="1" applyNumberFormat="1" applyFont="1" applyBorder="1" applyAlignment="1" applyProtection="1">
      <alignment horizontal="right" vertical="center"/>
    </xf>
    <xf numFmtId="3" fontId="8" fillId="0" borderId="1" xfId="1" applyNumberFormat="1" applyFont="1" applyBorder="1" applyAlignment="1" applyProtection="1">
      <alignment horizontal="right"/>
    </xf>
    <xf numFmtId="3" fontId="13" fillId="0" borderId="48" xfId="0" applyNumberFormat="1" applyFont="1" applyBorder="1" applyProtection="1"/>
    <xf numFmtId="170" fontId="39" fillId="0" borderId="6" xfId="2" applyNumberFormat="1" applyFont="1" applyBorder="1" applyProtection="1">
      <protection locked="0"/>
    </xf>
    <xf numFmtId="0" fontId="39" fillId="0" borderId="6" xfId="0" applyFont="1" applyBorder="1" applyAlignment="1" applyProtection="1">
      <protection locked="0"/>
    </xf>
    <xf numFmtId="170" fontId="39" fillId="0" borderId="6" xfId="2" applyNumberFormat="1" applyFont="1" applyBorder="1" applyProtection="1"/>
    <xf numFmtId="176" fontId="0" fillId="0" borderId="0" xfId="0" applyNumberFormat="1" applyProtection="1"/>
    <xf numFmtId="176" fontId="2" fillId="0" borderId="0" xfId="1" applyNumberFormat="1" applyBorder="1" applyProtection="1"/>
    <xf numFmtId="176" fontId="2" fillId="0" borderId="8" xfId="1" applyNumberFormat="1" applyBorder="1" applyProtection="1"/>
    <xf numFmtId="0" fontId="8" fillId="4" borderId="0" xfId="0" applyFont="1" applyFill="1" applyBorder="1" applyAlignment="1" applyProtection="1">
      <alignment horizontal="center"/>
      <protection locked="0"/>
    </xf>
    <xf numFmtId="0" fontId="8" fillId="0" borderId="0" xfId="0" applyFont="1" applyBorder="1" applyAlignment="1" applyProtection="1">
      <protection locked="0"/>
    </xf>
    <xf numFmtId="0" fontId="8" fillId="0" borderId="0" xfId="0" applyFont="1" applyAlignment="1" applyProtection="1">
      <alignment horizontal="right"/>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right"/>
      <protection locked="0"/>
    </xf>
    <xf numFmtId="0" fontId="8" fillId="0" borderId="0" xfId="0" applyFont="1" applyBorder="1" applyAlignment="1" applyProtection="1">
      <alignment horizontal="right"/>
      <protection locked="0"/>
    </xf>
    <xf numFmtId="0" fontId="8" fillId="0" borderId="0" xfId="0" applyFont="1" applyFill="1" applyBorder="1" applyAlignment="1" applyProtection="1">
      <alignment wrapText="1"/>
      <protection locked="0"/>
    </xf>
    <xf numFmtId="0" fontId="8" fillId="18" borderId="1" xfId="0" applyFont="1" applyFill="1" applyBorder="1" applyProtection="1">
      <protection locked="0"/>
    </xf>
    <xf numFmtId="0" fontId="2" fillId="0" borderId="0" xfId="0" applyFont="1" applyBorder="1" applyAlignment="1" applyProtection="1">
      <alignment vertical="center" wrapText="1"/>
      <protection locked="0"/>
    </xf>
    <xf numFmtId="0" fontId="2" fillId="3" borderId="11" xfId="0" applyFont="1" applyFill="1" applyBorder="1" applyProtection="1">
      <protection locked="0"/>
    </xf>
    <xf numFmtId="0" fontId="2" fillId="3" borderId="0" xfId="0" applyFont="1" applyFill="1" applyBorder="1" applyProtection="1">
      <protection locked="0"/>
    </xf>
    <xf numFmtId="0" fontId="2" fillId="3" borderId="12" xfId="0" applyFont="1" applyFill="1" applyBorder="1" applyProtection="1">
      <protection locked="0"/>
    </xf>
    <xf numFmtId="0" fontId="8" fillId="4" borderId="16" xfId="0" applyFont="1" applyFill="1" applyBorder="1" applyProtection="1">
      <protection locked="0"/>
    </xf>
    <xf numFmtId="0" fontId="8" fillId="4" borderId="21" xfId="0" applyFont="1" applyFill="1" applyBorder="1" applyProtection="1">
      <protection locked="0"/>
    </xf>
    <xf numFmtId="0" fontId="8" fillId="4" borderId="5" xfId="0" applyFont="1" applyFill="1" applyBorder="1" applyProtection="1">
      <protection locked="0"/>
    </xf>
    <xf numFmtId="0" fontId="8" fillId="4" borderId="1" xfId="0" applyFont="1" applyFill="1" applyBorder="1" applyProtection="1">
      <protection locked="0"/>
    </xf>
    <xf numFmtId="0" fontId="8" fillId="4" borderId="1" xfId="0" applyFont="1" applyFill="1" applyBorder="1" applyAlignment="1" applyProtection="1">
      <alignment horizontal="center"/>
      <protection locked="0"/>
    </xf>
    <xf numFmtId="0" fontId="8" fillId="0" borderId="0" xfId="0" applyFont="1" applyBorder="1" applyAlignment="1" applyProtection="1">
      <alignment horizontal="left" wrapText="1"/>
      <protection locked="0"/>
    </xf>
    <xf numFmtId="0" fontId="8" fillId="0" borderId="0" xfId="0" applyFont="1" applyBorder="1" applyProtection="1">
      <protection locked="0"/>
    </xf>
    <xf numFmtId="0" fontId="2" fillId="0" borderId="0" xfId="0" applyFont="1" applyAlignment="1" applyProtection="1">
      <alignment horizontal="left"/>
      <protection locked="0"/>
    </xf>
    <xf numFmtId="169" fontId="8" fillId="0" borderId="0" xfId="0" applyNumberFormat="1" applyFont="1" applyProtection="1">
      <protection locked="0"/>
    </xf>
    <xf numFmtId="0" fontId="8" fillId="3" borderId="13" xfId="0" applyFont="1" applyFill="1" applyBorder="1" applyAlignment="1" applyProtection="1">
      <alignment horizontal="center"/>
      <protection hidden="1"/>
    </xf>
    <xf numFmtId="0" fontId="8" fillId="3" borderId="1" xfId="0" applyFont="1" applyFill="1" applyBorder="1" applyAlignment="1" applyProtection="1">
      <protection hidden="1"/>
    </xf>
    <xf numFmtId="0" fontId="8" fillId="3" borderId="14" xfId="0" applyFont="1" applyFill="1" applyBorder="1" applyAlignment="1" applyProtection="1">
      <protection hidden="1"/>
    </xf>
    <xf numFmtId="0" fontId="8" fillId="3" borderId="1" xfId="0" applyFont="1" applyFill="1" applyBorder="1" applyProtection="1">
      <protection hidden="1"/>
    </xf>
    <xf numFmtId="0" fontId="8" fillId="3" borderId="14" xfId="0" applyFont="1" applyFill="1" applyBorder="1" applyProtection="1">
      <protection hidden="1"/>
    </xf>
    <xf numFmtId="9" fontId="8" fillId="3" borderId="13" xfId="4" applyFont="1" applyFill="1" applyBorder="1" applyAlignment="1" applyProtection="1">
      <alignment horizontal="center"/>
    </xf>
    <xf numFmtId="0" fontId="8" fillId="3" borderId="1" xfId="0" applyFont="1" applyFill="1" applyBorder="1" applyAlignment="1" applyProtection="1">
      <protection locked="0"/>
    </xf>
    <xf numFmtId="0" fontId="8" fillId="3" borderId="1" xfId="0" applyFont="1" applyFill="1" applyBorder="1" applyAlignment="1" applyProtection="1">
      <alignment horizontal="left"/>
      <protection locked="0"/>
    </xf>
    <xf numFmtId="0" fontId="8" fillId="3" borderId="14" xfId="0" applyFont="1" applyFill="1" applyBorder="1" applyProtection="1">
      <protection locked="0"/>
    </xf>
    <xf numFmtId="0" fontId="8" fillId="3" borderId="0" xfId="0" applyFont="1" applyFill="1" applyBorder="1" applyProtection="1">
      <protection locked="0"/>
    </xf>
    <xf numFmtId="0" fontId="8" fillId="3" borderId="12" xfId="0" applyFont="1" applyFill="1" applyBorder="1" applyProtection="1">
      <protection locked="0"/>
    </xf>
    <xf numFmtId="0" fontId="8" fillId="0" borderId="0" xfId="0" applyFont="1" applyAlignment="1" applyProtection="1">
      <protection locked="0"/>
    </xf>
    <xf numFmtId="0" fontId="2" fillId="0" borderId="0" xfId="0" applyFont="1" applyAlignment="1" applyProtection="1">
      <alignment horizontal="center" wrapText="1"/>
      <protection locked="0"/>
    </xf>
    <xf numFmtId="170" fontId="8" fillId="0" borderId="0" xfId="2" applyNumberFormat="1" applyFont="1" applyProtection="1"/>
    <xf numFmtId="2" fontId="8" fillId="2" borderId="15" xfId="0" applyNumberFormat="1" applyFont="1" applyFill="1" applyBorder="1" applyProtection="1">
      <protection locked="0"/>
    </xf>
    <xf numFmtId="170" fontId="8" fillId="0" borderId="17" xfId="2" applyNumberFormat="1" applyFont="1" applyBorder="1" applyProtection="1"/>
    <xf numFmtId="0" fontId="8" fillId="0" borderId="0" xfId="0" applyFont="1" applyFill="1" applyBorder="1" applyProtection="1"/>
    <xf numFmtId="0" fontId="8" fillId="0" borderId="0" xfId="0" applyFont="1" applyProtection="1"/>
    <xf numFmtId="167" fontId="8" fillId="0" borderId="0" xfId="0" applyNumberFormat="1" applyFont="1" applyProtection="1"/>
    <xf numFmtId="3" fontId="8" fillId="0" borderId="0" xfId="0" applyNumberFormat="1" applyFont="1" applyProtection="1"/>
    <xf numFmtId="170" fontId="8" fillId="0" borderId="18" xfId="2" applyNumberFormat="1" applyFont="1" applyBorder="1" applyProtection="1"/>
    <xf numFmtId="0" fontId="8" fillId="2" borderId="15" xfId="0" applyFont="1" applyFill="1" applyBorder="1" applyProtection="1">
      <protection locked="0"/>
    </xf>
    <xf numFmtId="0" fontId="8" fillId="2" borderId="17" xfId="0" applyFont="1" applyFill="1" applyBorder="1" applyAlignment="1" applyProtection="1">
      <alignment horizontal="left"/>
      <protection locked="0"/>
    </xf>
    <xf numFmtId="0" fontId="8" fillId="2" borderId="2" xfId="0" applyFont="1" applyFill="1" applyBorder="1" applyProtection="1">
      <protection locked="0"/>
    </xf>
    <xf numFmtId="0" fontId="8" fillId="15" borderId="15" xfId="0" applyFont="1" applyFill="1" applyBorder="1" applyProtection="1">
      <protection locked="0"/>
    </xf>
    <xf numFmtId="0" fontId="8" fillId="15" borderId="15" xfId="0" applyFont="1" applyFill="1" applyBorder="1" applyAlignment="1" applyProtection="1">
      <alignment horizontal="center"/>
      <protection locked="0"/>
    </xf>
    <xf numFmtId="0" fontId="8" fillId="15" borderId="21" xfId="0" applyFont="1" applyFill="1" applyBorder="1" applyProtection="1">
      <protection locked="0"/>
    </xf>
    <xf numFmtId="170" fontId="8" fillId="15" borderId="21" xfId="0" applyNumberFormat="1" applyFont="1" applyFill="1" applyBorder="1" applyProtection="1"/>
    <xf numFmtId="0" fontId="8" fillId="15" borderId="4" xfId="0" applyFont="1" applyFill="1" applyBorder="1" applyAlignment="1" applyProtection="1">
      <alignment horizontal="center"/>
      <protection locked="0"/>
    </xf>
    <xf numFmtId="0" fontId="8" fillId="15" borderId="10" xfId="0" applyFont="1" applyFill="1" applyBorder="1" applyProtection="1">
      <protection locked="0"/>
    </xf>
    <xf numFmtId="0" fontId="8" fillId="0" borderId="0" xfId="0" applyFont="1" applyFill="1" applyBorder="1" applyAlignment="1" applyProtection="1">
      <alignment horizontal="center"/>
      <protection locked="0"/>
    </xf>
    <xf numFmtId="170" fontId="8" fillId="0" borderId="0" xfId="0" applyNumberFormat="1" applyFont="1" applyFill="1" applyBorder="1" applyProtection="1">
      <protection locked="0"/>
    </xf>
    <xf numFmtId="0" fontId="8" fillId="0" borderId="0" xfId="0" applyFont="1" applyFill="1" applyProtection="1"/>
    <xf numFmtId="3" fontId="8" fillId="0" borderId="0" xfId="0" applyNumberFormat="1" applyFont="1" applyFill="1" applyProtection="1"/>
    <xf numFmtId="0" fontId="8" fillId="15" borderId="2" xfId="0" applyFont="1" applyFill="1" applyBorder="1" applyAlignment="1" applyProtection="1">
      <alignment horizontal="center"/>
      <protection locked="0"/>
    </xf>
    <xf numFmtId="0" fontId="8" fillId="15" borderId="7" xfId="0" applyFont="1" applyFill="1" applyBorder="1" applyProtection="1">
      <protection locked="0"/>
    </xf>
    <xf numFmtId="0" fontId="8" fillId="0" borderId="6" xfId="0" applyFont="1" applyFill="1" applyBorder="1" applyProtection="1">
      <protection locked="0"/>
    </xf>
    <xf numFmtId="0" fontId="8" fillId="0" borderId="6" xfId="0" applyFont="1" applyFill="1" applyBorder="1" applyAlignment="1" applyProtection="1">
      <alignment horizontal="center"/>
      <protection locked="0"/>
    </xf>
    <xf numFmtId="170" fontId="8" fillId="0" borderId="7" xfId="0" applyNumberFormat="1" applyFont="1" applyFill="1" applyBorder="1" applyProtection="1"/>
    <xf numFmtId="0" fontId="8" fillId="0" borderId="9" xfId="0" applyFont="1" applyFill="1" applyBorder="1" applyProtection="1">
      <protection locked="0"/>
    </xf>
    <xf numFmtId="0" fontId="8" fillId="0" borderId="9" xfId="0" applyFont="1" applyFill="1" applyBorder="1" applyAlignment="1" applyProtection="1">
      <alignment horizontal="center"/>
      <protection locked="0"/>
    </xf>
    <xf numFmtId="170" fontId="8" fillId="0" borderId="10" xfId="0" applyNumberFormat="1" applyFont="1" applyFill="1" applyBorder="1" applyProtection="1"/>
    <xf numFmtId="0" fontId="8" fillId="3" borderId="13" xfId="0" applyFont="1" applyFill="1" applyBorder="1" applyAlignment="1" applyProtection="1">
      <alignment horizontal="center"/>
    </xf>
    <xf numFmtId="0" fontId="8" fillId="3" borderId="14" xfId="0" applyFont="1" applyFill="1" applyBorder="1" applyAlignment="1" applyProtection="1">
      <protection locked="0"/>
    </xf>
    <xf numFmtId="0" fontId="8" fillId="3" borderId="1" xfId="0" applyFont="1" applyFill="1" applyBorder="1" applyProtection="1">
      <protection locked="0"/>
    </xf>
    <xf numFmtId="0" fontId="8" fillId="2" borderId="17" xfId="0" applyFont="1" applyFill="1" applyBorder="1" applyProtection="1">
      <protection locked="0"/>
    </xf>
    <xf numFmtId="170" fontId="8" fillId="5" borderId="17" xfId="2" applyNumberFormat="1" applyFont="1" applyFill="1" applyBorder="1" applyProtection="1">
      <protection locked="0"/>
    </xf>
    <xf numFmtId="170" fontId="8" fillId="19" borderId="1" xfId="2" applyNumberFormat="1" applyFont="1" applyFill="1" applyBorder="1" applyProtection="1">
      <protection locked="0"/>
    </xf>
    <xf numFmtId="0" fontId="8" fillId="19" borderId="16" xfId="0" applyFont="1" applyFill="1" applyBorder="1" applyAlignment="1" applyProtection="1">
      <alignment horizontal="left"/>
      <protection locked="0"/>
    </xf>
    <xf numFmtId="0" fontId="8" fillId="19" borderId="16" xfId="0" applyFont="1" applyFill="1" applyBorder="1" applyProtection="1">
      <protection locked="0"/>
    </xf>
    <xf numFmtId="170" fontId="8" fillId="19" borderId="1" xfId="2" applyNumberFormat="1" applyFont="1" applyFill="1" applyBorder="1" applyProtection="1"/>
    <xf numFmtId="170" fontId="8" fillId="19" borderId="21" xfId="2" applyNumberFormat="1" applyFont="1" applyFill="1" applyBorder="1" applyProtection="1">
      <protection locked="0"/>
    </xf>
    <xf numFmtId="0" fontId="8" fillId="19" borderId="1" xfId="0" applyFont="1" applyFill="1" applyBorder="1" applyProtection="1">
      <protection locked="0"/>
    </xf>
    <xf numFmtId="0" fontId="8" fillId="19" borderId="9" xfId="0" applyFont="1" applyFill="1" applyBorder="1" applyAlignment="1" applyProtection="1">
      <alignment horizontal="center"/>
      <protection locked="0"/>
    </xf>
    <xf numFmtId="0" fontId="8" fillId="19" borderId="9" xfId="0" applyFont="1" applyFill="1" applyBorder="1" applyProtection="1">
      <protection locked="0"/>
    </xf>
    <xf numFmtId="0" fontId="8" fillId="19" borderId="10" xfId="0" applyFont="1" applyFill="1" applyBorder="1" applyProtection="1">
      <protection locked="0"/>
    </xf>
    <xf numFmtId="0" fontId="8" fillId="10" borderId="0" xfId="0" applyFont="1" applyFill="1" applyProtection="1">
      <protection locked="0"/>
    </xf>
    <xf numFmtId="0" fontId="8" fillId="10" borderId="0" xfId="0" applyFont="1" applyFill="1" applyAlignment="1" applyProtection="1">
      <alignment horizontal="center"/>
      <protection locked="0"/>
    </xf>
    <xf numFmtId="170" fontId="8" fillId="16" borderId="1" xfId="2" applyNumberFormat="1" applyFont="1" applyFill="1" applyBorder="1" applyProtection="1">
      <protection locked="0"/>
    </xf>
    <xf numFmtId="0" fontId="8" fillId="16" borderId="15" xfId="0" applyFont="1" applyFill="1" applyBorder="1" applyAlignment="1" applyProtection="1">
      <alignment horizontal="left"/>
      <protection locked="0"/>
    </xf>
    <xf numFmtId="0" fontId="8" fillId="16" borderId="21" xfId="0" applyFont="1" applyFill="1" applyBorder="1" applyProtection="1">
      <protection locked="0"/>
    </xf>
    <xf numFmtId="170" fontId="8" fillId="16" borderId="1" xfId="2" applyNumberFormat="1" applyFont="1" applyFill="1" applyBorder="1" applyProtection="1"/>
    <xf numFmtId="0" fontId="8" fillId="16" borderId="15" xfId="0" applyFont="1" applyFill="1" applyBorder="1" applyAlignment="1" applyProtection="1">
      <alignment horizontal="center"/>
      <protection locked="0"/>
    </xf>
    <xf numFmtId="0" fontId="8" fillId="16" borderId="0" xfId="0" applyFont="1" applyFill="1" applyAlignment="1" applyProtection="1">
      <protection locked="0"/>
    </xf>
    <xf numFmtId="170" fontId="8" fillId="0" borderId="0" xfId="2" applyNumberFormat="1" applyFont="1" applyBorder="1" applyProtection="1">
      <protection locked="0"/>
    </xf>
    <xf numFmtId="170" fontId="8" fillId="0" borderId="0" xfId="0" applyNumberFormat="1" applyFont="1" applyFill="1" applyBorder="1" applyProtection="1"/>
    <xf numFmtId="170" fontId="8" fillId="0" borderId="0" xfId="0" applyNumberFormat="1" applyFont="1" applyFill="1" applyProtection="1">
      <protection locked="0"/>
    </xf>
    <xf numFmtId="0" fontId="8" fillId="2" borderId="21" xfId="0" applyFont="1" applyFill="1" applyBorder="1" applyAlignment="1" applyProtection="1">
      <alignment horizontal="left"/>
      <protection locked="0"/>
    </xf>
    <xf numFmtId="170" fontId="8" fillId="0" borderId="5" xfId="2" applyNumberFormat="1" applyFont="1" applyBorder="1" applyProtection="1"/>
    <xf numFmtId="170" fontId="8" fillId="5" borderId="1" xfId="2" applyNumberFormat="1" applyFont="1" applyFill="1" applyBorder="1" applyProtection="1">
      <protection locked="0"/>
    </xf>
    <xf numFmtId="168" fontId="8" fillId="0" borderId="0" xfId="1" applyNumberFormat="1" applyFont="1" applyFill="1" applyBorder="1" applyProtection="1"/>
    <xf numFmtId="170" fontId="8" fillId="0" borderId="2" xfId="2" applyNumberFormat="1" applyFont="1" applyBorder="1" applyProtection="1"/>
    <xf numFmtId="170" fontId="8" fillId="0" borderId="3" xfId="2" applyNumberFormat="1" applyFont="1" applyBorder="1" applyProtection="1"/>
    <xf numFmtId="170" fontId="8" fillId="0" borderId="0" xfId="2" applyNumberFormat="1" applyFont="1" applyProtection="1">
      <protection locked="0"/>
    </xf>
    <xf numFmtId="2" fontId="8" fillId="0" borderId="0" xfId="0" applyNumberFormat="1" applyFont="1" applyFill="1" applyBorder="1" applyProtection="1">
      <protection locked="0"/>
    </xf>
    <xf numFmtId="170" fontId="8" fillId="2" borderId="15" xfId="0" applyNumberFormat="1" applyFont="1" applyFill="1" applyBorder="1" applyProtection="1">
      <protection locked="0"/>
    </xf>
    <xf numFmtId="170" fontId="8" fillId="0" borderId="0" xfId="0" applyNumberFormat="1" applyFont="1" applyProtection="1">
      <protection locked="0"/>
    </xf>
    <xf numFmtId="170" fontId="8" fillId="0" borderId="0" xfId="2" applyNumberFormat="1" applyFont="1" applyFill="1" applyProtection="1">
      <protection locked="0"/>
    </xf>
    <xf numFmtId="0" fontId="8" fillId="0" borderId="0" xfId="0" applyFont="1" applyFill="1" applyBorder="1" applyAlignment="1" applyProtection="1">
      <alignment horizontal="left"/>
      <protection locked="0"/>
    </xf>
    <xf numFmtId="0" fontId="8" fillId="0" borderId="0" xfId="0" applyFont="1" applyBorder="1" applyAlignment="1">
      <alignment vertical="top" wrapText="1"/>
    </xf>
    <xf numFmtId="0" fontId="8" fillId="0" borderId="0" xfId="0" applyFont="1" applyBorder="1" applyAlignment="1">
      <alignment horizontal="left" vertical="top" wrapText="1" indent="2"/>
    </xf>
    <xf numFmtId="0" fontId="8" fillId="0" borderId="0" xfId="0" applyFont="1" applyBorder="1" applyAlignment="1">
      <alignment horizontal="left" vertical="top" wrapText="1" indent="5"/>
    </xf>
    <xf numFmtId="0" fontId="8" fillId="0" borderId="0" xfId="0" applyFont="1" applyBorder="1"/>
    <xf numFmtId="0" fontId="12" fillId="0" borderId="0" xfId="0" applyFont="1" applyProtection="1"/>
    <xf numFmtId="9" fontId="2" fillId="0" borderId="0" xfId="4" applyFont="1" applyAlignment="1">
      <alignment wrapText="1"/>
    </xf>
    <xf numFmtId="168" fontId="2" fillId="0" borderId="0" xfId="0" applyNumberFormat="1" applyFont="1" applyFill="1"/>
    <xf numFmtId="0" fontId="37" fillId="2" borderId="15" xfId="0" applyFont="1" applyFill="1" applyBorder="1" applyAlignment="1" applyProtection="1">
      <alignment horizontal="center"/>
      <protection locked="0"/>
    </xf>
    <xf numFmtId="0" fontId="39" fillId="0" borderId="0" xfId="0" applyFont="1" applyAlignment="1" applyProtection="1">
      <protection locked="0"/>
    </xf>
    <xf numFmtId="0" fontId="39" fillId="0" borderId="0" xfId="0" applyFont="1" applyBorder="1" applyAlignment="1" applyProtection="1">
      <protection locked="0"/>
    </xf>
    <xf numFmtId="0" fontId="62" fillId="14" borderId="24" xfId="0" applyFont="1" applyFill="1" applyBorder="1" applyAlignment="1" applyProtection="1">
      <alignment horizontal="center"/>
      <protection locked="0"/>
    </xf>
    <xf numFmtId="0" fontId="8" fillId="0" borderId="0" xfId="0" applyFont="1" applyAlignment="1" applyProtection="1">
      <alignment horizontal="left"/>
      <protection locked="0"/>
    </xf>
    <xf numFmtId="0" fontId="39" fillId="0" borderId="0" xfId="0" applyFont="1" applyAlignment="1" applyProtection="1">
      <alignment horizontal="center"/>
      <protection locked="0"/>
    </xf>
    <xf numFmtId="0" fontId="8" fillId="0" borderId="0" xfId="0" applyFont="1" applyAlignment="1" applyProtection="1">
      <alignment horizontal="center"/>
      <protection locked="0"/>
    </xf>
    <xf numFmtId="170" fontId="13" fillId="0" borderId="0" xfId="2" applyNumberFormat="1" applyFont="1" applyAlignment="1" applyProtection="1">
      <alignment horizontal="center"/>
      <protection locked="0"/>
    </xf>
    <xf numFmtId="0" fontId="13" fillId="0" borderId="0" xfId="0" applyFont="1" applyAlignment="1" applyProtection="1">
      <alignment horizontal="center"/>
      <protection locked="0"/>
    </xf>
    <xf numFmtId="0" fontId="0" fillId="0" borderId="21" xfId="0" applyBorder="1" applyAlignment="1" applyProtection="1">
      <alignment horizontal="center"/>
    </xf>
    <xf numFmtId="0" fontId="0" fillId="0" borderId="1" xfId="0" applyBorder="1" applyAlignment="1" applyProtection="1">
      <alignment horizontal="center"/>
    </xf>
    <xf numFmtId="0" fontId="69" fillId="0" borderId="45" xfId="0" applyFont="1" applyBorder="1" applyAlignment="1">
      <alignment vertical="center" wrapText="1"/>
    </xf>
    <xf numFmtId="0" fontId="69" fillId="0" borderId="47" xfId="0" applyFont="1" applyBorder="1" applyAlignment="1">
      <alignment vertical="center" wrapText="1"/>
    </xf>
    <xf numFmtId="0" fontId="69" fillId="21" borderId="47" xfId="0" applyFont="1" applyFill="1" applyBorder="1" applyAlignment="1">
      <alignment vertical="center" wrapText="1"/>
    </xf>
    <xf numFmtId="0" fontId="69" fillId="21" borderId="45" xfId="0" applyFont="1" applyFill="1" applyBorder="1" applyAlignment="1">
      <alignment vertical="center" wrapText="1"/>
    </xf>
    <xf numFmtId="0" fontId="72" fillId="0" borderId="45" xfId="0" applyFont="1" applyBorder="1" applyAlignment="1">
      <alignment vertical="center" wrapText="1"/>
    </xf>
    <xf numFmtId="0" fontId="4" fillId="0" borderId="0" xfId="0" applyFont="1" applyAlignment="1">
      <alignment wrapText="1"/>
    </xf>
    <xf numFmtId="0" fontId="0" fillId="0" borderId="0" xfId="0" applyAlignment="1"/>
    <xf numFmtId="0" fontId="0" fillId="0" borderId="0" xfId="0" applyAlignment="1">
      <alignment vertical="center"/>
    </xf>
    <xf numFmtId="176" fontId="0" fillId="7" borderId="0" xfId="0" applyNumberFormat="1" applyFill="1" applyProtection="1"/>
    <xf numFmtId="168" fontId="2" fillId="7" borderId="0" xfId="1" applyNumberFormat="1" applyFill="1" applyBorder="1" applyProtection="1"/>
    <xf numFmtId="168" fontId="2" fillId="7" borderId="4" xfId="1" applyNumberFormat="1" applyFill="1" applyBorder="1" applyProtection="1"/>
    <xf numFmtId="177" fontId="2" fillId="0" borderId="18" xfId="1" applyNumberFormat="1" applyBorder="1" applyProtection="1"/>
    <xf numFmtId="170" fontId="8" fillId="0" borderId="1" xfId="2" applyNumberFormat="1" applyFont="1" applyBorder="1" applyProtection="1"/>
    <xf numFmtId="170" fontId="13" fillId="0" borderId="8" xfId="2" applyNumberFormat="1" applyFont="1" applyBorder="1" applyAlignment="1" applyProtection="1">
      <protection locked="0"/>
    </xf>
    <xf numFmtId="170" fontId="13" fillId="0" borderId="3" xfId="2" applyNumberFormat="1" applyFont="1" applyBorder="1" applyAlignment="1" applyProtection="1">
      <protection locked="0"/>
    </xf>
    <xf numFmtId="0" fontId="13" fillId="0" borderId="3" xfId="0" applyFont="1" applyBorder="1" applyAlignment="1" applyProtection="1">
      <protection locked="0"/>
    </xf>
    <xf numFmtId="170" fontId="13" fillId="0" borderId="0" xfId="2" applyNumberFormat="1" applyFont="1" applyAlignment="1" applyProtection="1">
      <protection locked="0"/>
    </xf>
    <xf numFmtId="0" fontId="13" fillId="0" borderId="0" xfId="0" applyFont="1" applyAlignment="1" applyProtection="1">
      <protection locked="0"/>
    </xf>
    <xf numFmtId="0" fontId="54" fillId="0" borderId="15" xfId="0" applyFont="1" applyBorder="1" applyAlignment="1" applyProtection="1"/>
    <xf numFmtId="0" fontId="54" fillId="0" borderId="16" xfId="0" applyFont="1" applyBorder="1" applyAlignment="1" applyProtection="1"/>
    <xf numFmtId="0" fontId="13" fillId="0" borderId="40" xfId="0" applyFont="1" applyBorder="1" applyAlignment="1" applyProtection="1">
      <alignment horizontal="right"/>
      <protection locked="0"/>
    </xf>
    <xf numFmtId="0" fontId="39" fillId="0" borderId="40" xfId="0" applyFont="1" applyBorder="1" applyAlignment="1" applyProtection="1">
      <protection locked="0"/>
    </xf>
    <xf numFmtId="0" fontId="0" fillId="7" borderId="9" xfId="0" applyFill="1" applyBorder="1" applyAlignment="1" applyProtection="1">
      <protection locked="0"/>
    </xf>
    <xf numFmtId="0" fontId="0" fillId="7" borderId="9" xfId="0" applyFill="1" applyBorder="1" applyAlignment="1"/>
    <xf numFmtId="0" fontId="8" fillId="0" borderId="15" xfId="0" applyFont="1" applyBorder="1" applyAlignment="1" applyProtection="1"/>
    <xf numFmtId="0" fontId="0" fillId="0" borderId="16" xfId="0" applyBorder="1" applyAlignment="1" applyProtection="1"/>
    <xf numFmtId="0" fontId="8" fillId="10" borderId="2" xfId="0" applyFont="1" applyFill="1" applyBorder="1" applyAlignment="1" applyProtection="1"/>
    <xf numFmtId="0" fontId="8" fillId="10" borderId="6" xfId="0" applyFont="1" applyFill="1" applyBorder="1" applyAlignment="1" applyProtection="1"/>
    <xf numFmtId="0" fontId="54" fillId="10" borderId="4" xfId="0" applyFont="1" applyFill="1" applyBorder="1" applyAlignment="1" applyProtection="1"/>
    <xf numFmtId="0" fontId="54" fillId="10" borderId="9" xfId="0" applyFont="1" applyFill="1" applyBorder="1" applyAlignment="1" applyProtection="1"/>
    <xf numFmtId="0" fontId="55" fillId="0" borderId="16" xfId="0" applyFont="1" applyBorder="1" applyAlignment="1" applyProtection="1"/>
    <xf numFmtId="0" fontId="56" fillId="0" borderId="16" xfId="0" applyFont="1" applyBorder="1" applyAlignment="1" applyProtection="1"/>
    <xf numFmtId="0" fontId="36" fillId="0" borderId="0" xfId="0" applyFont="1" applyAlignment="1"/>
    <xf numFmtId="0" fontId="8" fillId="0" borderId="3" xfId="0" applyFont="1" applyBorder="1" applyAlignment="1" applyProtection="1"/>
    <xf numFmtId="0" fontId="0" fillId="0" borderId="0" xfId="0" applyBorder="1" applyAlignment="1" applyProtection="1"/>
    <xf numFmtId="0" fontId="65" fillId="0" borderId="0" xfId="0" applyFont="1" applyAlignment="1"/>
    <xf numFmtId="0" fontId="64" fillId="0" borderId="0" xfId="0" applyFont="1" applyAlignment="1">
      <alignment horizontal="center"/>
    </xf>
    <xf numFmtId="0" fontId="0" fillId="7" borderId="10" xfId="0" applyFill="1" applyBorder="1" applyAlignment="1"/>
    <xf numFmtId="0" fontId="54" fillId="0" borderId="21" xfId="0" applyFont="1" applyBorder="1" applyAlignment="1" applyProtection="1"/>
    <xf numFmtId="0" fontId="0" fillId="7" borderId="0" xfId="0" applyFill="1" applyAlignment="1" applyProtection="1">
      <protection locked="0"/>
    </xf>
    <xf numFmtId="0" fontId="0" fillId="7" borderId="0" xfId="0" applyFill="1" applyAlignment="1"/>
    <xf numFmtId="0" fontId="0" fillId="7" borderId="0" xfId="0" applyFill="1" applyAlignment="1" applyProtection="1">
      <alignment horizontal="center"/>
      <protection locked="0"/>
    </xf>
    <xf numFmtId="0" fontId="0" fillId="7" borderId="0" xfId="0" applyFill="1" applyAlignment="1">
      <alignment horizontal="center"/>
    </xf>
    <xf numFmtId="0" fontId="56" fillId="0" borderId="21" xfId="0" applyFont="1" applyBorder="1" applyAlignment="1" applyProtection="1"/>
    <xf numFmtId="0" fontId="8" fillId="7" borderId="1" xfId="0" applyFont="1" applyFill="1" applyBorder="1" applyAlignment="1" applyProtection="1">
      <protection locked="0"/>
    </xf>
    <xf numFmtId="0" fontId="0" fillId="7" borderId="1" xfId="0" applyFill="1" applyBorder="1" applyAlignment="1"/>
    <xf numFmtId="0" fontId="0" fillId="0" borderId="21" xfId="0" applyBorder="1" applyAlignment="1" applyProtection="1"/>
    <xf numFmtId="0" fontId="8" fillId="10" borderId="7" xfId="0" applyFont="1" applyFill="1" applyBorder="1" applyAlignment="1" applyProtection="1"/>
    <xf numFmtId="0" fontId="54" fillId="10" borderId="10" xfId="0" applyFont="1" applyFill="1" applyBorder="1" applyAlignment="1" applyProtection="1"/>
    <xf numFmtId="0" fontId="55" fillId="0" borderId="21" xfId="0" applyFont="1" applyBorder="1" applyAlignment="1" applyProtection="1"/>
    <xf numFmtId="0" fontId="9" fillId="0" borderId="15" xfId="0" applyFont="1" applyBorder="1" applyAlignment="1" applyProtection="1"/>
    <xf numFmtId="0" fontId="4" fillId="0" borderId="21" xfId="0" applyFont="1" applyBorder="1" applyAlignment="1" applyProtection="1"/>
    <xf numFmtId="0" fontId="8" fillId="3" borderId="42" xfId="0" applyFont="1" applyFill="1" applyBorder="1" applyAlignment="1" applyProtection="1">
      <protection locked="0"/>
    </xf>
    <xf numFmtId="0" fontId="8" fillId="3" borderId="38" xfId="0" applyFont="1" applyFill="1" applyBorder="1" applyAlignment="1" applyProtection="1">
      <protection locked="0"/>
    </xf>
    <xf numFmtId="0" fontId="8" fillId="3" borderId="39" xfId="0" applyFont="1" applyFill="1" applyBorder="1" applyAlignment="1" applyProtection="1">
      <protection locked="0"/>
    </xf>
    <xf numFmtId="0" fontId="8" fillId="3" borderId="15" xfId="0" applyFont="1" applyFill="1" applyBorder="1" applyAlignment="1" applyProtection="1">
      <alignment horizontal="left"/>
      <protection locked="0"/>
    </xf>
    <xf numFmtId="0" fontId="0" fillId="0" borderId="16" xfId="0" applyBorder="1" applyAlignment="1" applyProtection="1">
      <protection locked="0"/>
    </xf>
    <xf numFmtId="0" fontId="0" fillId="0" borderId="14" xfId="0" applyBorder="1" applyAlignment="1" applyProtection="1">
      <protection locked="0"/>
    </xf>
    <xf numFmtId="0" fontId="23" fillId="0" borderId="9" xfId="0" applyFont="1" applyFill="1" applyBorder="1" applyAlignment="1" applyProtection="1">
      <alignment horizontal="left"/>
      <protection locked="0"/>
    </xf>
    <xf numFmtId="0" fontId="24" fillId="0" borderId="9" xfId="0" applyFont="1" applyBorder="1" applyAlignment="1" applyProtection="1">
      <protection locked="0"/>
    </xf>
    <xf numFmtId="0" fontId="9" fillId="3" borderId="24" xfId="0" applyFont="1" applyFill="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4" fillId="2" borderId="15" xfId="0" applyFont="1" applyFill="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8" fillId="3" borderId="43" xfId="0" applyFont="1" applyFill="1" applyBorder="1" applyAlignment="1" applyProtection="1">
      <alignment wrapText="1"/>
    </xf>
    <xf numFmtId="0" fontId="8" fillId="3" borderId="25" xfId="0" applyFont="1" applyFill="1" applyBorder="1" applyAlignment="1" applyProtection="1">
      <alignment wrapText="1"/>
    </xf>
    <xf numFmtId="0" fontId="8" fillId="3" borderId="26" xfId="0" applyFont="1" applyFill="1" applyBorder="1" applyAlignment="1" applyProtection="1">
      <alignment wrapText="1"/>
    </xf>
    <xf numFmtId="0" fontId="85" fillId="0" borderId="15" xfId="0" applyFont="1" applyBorder="1" applyAlignment="1" applyProtection="1"/>
    <xf numFmtId="0" fontId="85" fillId="0" borderId="21" xfId="0" applyFont="1" applyBorder="1" applyAlignment="1" applyProtection="1"/>
    <xf numFmtId="0" fontId="37" fillId="2" borderId="15" xfId="0" applyFont="1" applyFill="1" applyBorder="1" applyAlignment="1" applyProtection="1">
      <alignment horizontal="center" wrapText="1"/>
      <protection locked="0"/>
    </xf>
    <xf numFmtId="0" fontId="37" fillId="2" borderId="16" xfId="0" applyFont="1" applyFill="1" applyBorder="1" applyAlignment="1" applyProtection="1">
      <alignment horizontal="center" wrapText="1"/>
      <protection locked="0"/>
    </xf>
    <xf numFmtId="0" fontId="37" fillId="2" borderId="21" xfId="0" applyFont="1" applyFill="1" applyBorder="1" applyAlignment="1" applyProtection="1">
      <alignment horizontal="center" wrapText="1"/>
      <protection locked="0"/>
    </xf>
    <xf numFmtId="0" fontId="37" fillId="2" borderId="15" xfId="0" applyFont="1" applyFill="1" applyBorder="1" applyAlignment="1" applyProtection="1">
      <alignment horizontal="center"/>
      <protection locked="0"/>
    </xf>
    <xf numFmtId="0" fontId="37" fillId="2" borderId="21" xfId="0" applyFont="1" applyFill="1" applyBorder="1" applyAlignment="1" applyProtection="1">
      <alignment horizontal="center"/>
      <protection locked="0"/>
    </xf>
    <xf numFmtId="0" fontId="38" fillId="2" borderId="21" xfId="0" applyFont="1" applyFill="1" applyBorder="1" applyAlignment="1" applyProtection="1">
      <alignment horizontal="center"/>
      <protection locked="0"/>
    </xf>
    <xf numFmtId="0" fontId="38" fillId="4" borderId="15" xfId="0" applyFont="1" applyFill="1" applyBorder="1" applyAlignment="1" applyProtection="1">
      <alignment horizontal="center"/>
      <protection locked="0"/>
    </xf>
    <xf numFmtId="0" fontId="38" fillId="4" borderId="21" xfId="0" applyFont="1" applyFill="1" applyBorder="1" applyAlignment="1" applyProtection="1">
      <alignment horizontal="center"/>
      <protection locked="0"/>
    </xf>
    <xf numFmtId="0" fontId="37" fillId="4" borderId="15" xfId="0" applyFont="1" applyFill="1" applyBorder="1" applyAlignment="1" applyProtection="1">
      <alignment horizontal="center"/>
      <protection locked="0"/>
    </xf>
    <xf numFmtId="0" fontId="38" fillId="0" borderId="16" xfId="0" applyFont="1" applyBorder="1" applyAlignment="1" applyProtection="1">
      <alignment horizontal="center"/>
      <protection locked="0"/>
    </xf>
    <xf numFmtId="0" fontId="86" fillId="0" borderId="21" xfId="0" applyFont="1" applyBorder="1" applyAlignment="1" applyProtection="1"/>
    <xf numFmtId="0" fontId="87" fillId="0" borderId="21" xfId="0" applyFont="1" applyBorder="1" applyAlignment="1" applyProtection="1"/>
    <xf numFmtId="0" fontId="62" fillId="14" borderId="24" xfId="0" applyFont="1" applyFill="1" applyBorder="1" applyAlignment="1" applyProtection="1">
      <alignment horizontal="center"/>
      <protection locked="0"/>
    </xf>
    <xf numFmtId="0" fontId="62" fillId="14" borderId="26" xfId="0" applyFont="1" applyFill="1" applyBorder="1" applyAlignment="1" applyProtection="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3" borderId="27" xfId="0" applyFont="1" applyFill="1" applyBorder="1" applyAlignment="1" applyProtection="1">
      <alignment horizontal="center" wrapText="1"/>
      <protection hidden="1"/>
    </xf>
    <xf numFmtId="0" fontId="9" fillId="0" borderId="28" xfId="0" applyFont="1" applyBorder="1" applyAlignment="1" applyProtection="1">
      <alignment horizontal="center" wrapText="1"/>
      <protection hidden="1"/>
    </xf>
    <xf numFmtId="0" fontId="9" fillId="0" borderId="29" xfId="0" applyFont="1" applyBorder="1" applyAlignment="1" applyProtection="1">
      <alignment horizontal="center" wrapText="1"/>
      <protection hidden="1"/>
    </xf>
    <xf numFmtId="0" fontId="9" fillId="0" borderId="0" xfId="0" applyFont="1" applyAlignment="1" applyProtection="1">
      <alignment horizont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8" fillId="3" borderId="4" xfId="0" applyFont="1" applyFill="1" applyBorder="1" applyAlignment="1" applyProtection="1">
      <alignment horizontal="center"/>
    </xf>
    <xf numFmtId="0" fontId="0" fillId="3" borderId="16" xfId="0" applyFill="1" applyBorder="1" applyAlignment="1" applyProtection="1">
      <alignment horizontal="center"/>
    </xf>
    <xf numFmtId="0" fontId="0" fillId="3" borderId="21" xfId="0" applyFill="1" applyBorder="1" applyAlignment="1" applyProtection="1">
      <alignment horizontal="center"/>
    </xf>
    <xf numFmtId="0" fontId="4" fillId="2" borderId="15" xfId="0" applyFont="1" applyFill="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13" fillId="0" borderId="0" xfId="0" applyFont="1" applyBorder="1" applyAlignment="1" applyProtection="1">
      <alignment horizontal="right"/>
      <protection locked="0"/>
    </xf>
    <xf numFmtId="0" fontId="39" fillId="0" borderId="0" xfId="0" applyFont="1" applyBorder="1" applyAlignment="1" applyProtection="1">
      <protection locked="0"/>
    </xf>
    <xf numFmtId="0" fontId="39" fillId="0" borderId="0" xfId="0" applyFont="1" applyAlignment="1" applyProtection="1">
      <protection locked="0"/>
    </xf>
    <xf numFmtId="0" fontId="13" fillId="0" borderId="15" xfId="0" applyFont="1" applyFill="1" applyBorder="1" applyAlignment="1" applyProtection="1">
      <alignment horizontal="center" vertical="center" wrapText="1"/>
      <protection locked="0"/>
    </xf>
    <xf numFmtId="0" fontId="39" fillId="0" borderId="16" xfId="0" applyFont="1" applyBorder="1" applyAlignment="1" applyProtection="1">
      <alignment horizontal="center"/>
      <protection locked="0"/>
    </xf>
    <xf numFmtId="0" fontId="39" fillId="0" borderId="21" xfId="0" applyFont="1" applyBorder="1" applyAlignment="1" applyProtection="1">
      <alignment horizontal="center"/>
      <protection locked="0"/>
    </xf>
    <xf numFmtId="0" fontId="39" fillId="0" borderId="9" xfId="0" applyFont="1" applyBorder="1" applyAlignment="1" applyProtection="1">
      <protection locked="0"/>
    </xf>
    <xf numFmtId="0" fontId="39" fillId="0" borderId="3" xfId="0" applyFont="1" applyBorder="1" applyAlignment="1" applyProtection="1">
      <protection locked="0"/>
    </xf>
    <xf numFmtId="0" fontId="39" fillId="0" borderId="4" xfId="0" applyFont="1" applyBorder="1" applyAlignment="1" applyProtection="1">
      <protection locked="0"/>
    </xf>
    <xf numFmtId="0" fontId="42" fillId="0" borderId="0" xfId="0" applyFont="1" applyAlignment="1" applyProtection="1">
      <protection locked="0"/>
    </xf>
    <xf numFmtId="170" fontId="13" fillId="0" borderId="15" xfId="2" applyNumberFormat="1"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21" xfId="0" applyFont="1" applyBorder="1" applyAlignment="1" applyProtection="1">
      <alignment horizontal="center"/>
      <protection locked="0"/>
    </xf>
    <xf numFmtId="170" fontId="39" fillId="0" borderId="0" xfId="2" applyNumberFormat="1" applyFont="1" applyAlignment="1" applyProtection="1">
      <protection locked="0"/>
    </xf>
    <xf numFmtId="0" fontId="13"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21" xfId="0" applyBorder="1" applyAlignment="1" applyProtection="1">
      <alignment horizontal="center"/>
      <protection locked="0"/>
    </xf>
    <xf numFmtId="170" fontId="13" fillId="0" borderId="16" xfId="2" applyNumberFormat="1" applyFont="1" applyBorder="1" applyAlignment="1" applyProtection="1">
      <alignment horizontal="center"/>
      <protection locked="0"/>
    </xf>
    <xf numFmtId="170" fontId="13" fillId="0" borderId="21" xfId="2" applyNumberFormat="1" applyFont="1" applyBorder="1" applyAlignment="1" applyProtection="1">
      <alignment horizontal="center"/>
      <protection locked="0"/>
    </xf>
    <xf numFmtId="0" fontId="58" fillId="0" borderId="0" xfId="0" applyFont="1" applyAlignment="1" applyProtection="1">
      <protection locked="0"/>
    </xf>
    <xf numFmtId="0" fontId="57" fillId="0" borderId="0" xfId="0" applyFont="1" applyAlignment="1" applyProtection="1">
      <protection locked="0"/>
    </xf>
    <xf numFmtId="170" fontId="57" fillId="0" borderId="0" xfId="2" applyNumberFormat="1" applyFont="1" applyAlignment="1" applyProtection="1">
      <protection locked="0"/>
    </xf>
    <xf numFmtId="0" fontId="44" fillId="0" borderId="28"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wrapText="1"/>
      <protection locked="0"/>
    </xf>
    <xf numFmtId="0" fontId="9" fillId="0" borderId="28" xfId="0" applyFont="1" applyBorder="1" applyAlignment="1" applyProtection="1">
      <alignment horizontal="center" wrapText="1"/>
      <protection locked="0"/>
    </xf>
    <xf numFmtId="0" fontId="9" fillId="0" borderId="29" xfId="0" applyFont="1" applyBorder="1" applyAlignment="1" applyProtection="1">
      <alignment horizontal="center" wrapText="1"/>
      <protection locked="0"/>
    </xf>
    <xf numFmtId="0" fontId="13" fillId="0" borderId="9" xfId="0" applyFont="1" applyBorder="1" applyAlignment="1" applyProtection="1">
      <alignment horizontal="center"/>
      <protection locked="0"/>
    </xf>
    <xf numFmtId="0" fontId="0" fillId="0" borderId="9" xfId="0" applyBorder="1" applyAlignment="1" applyProtection="1">
      <alignment horizontal="center"/>
      <protection locked="0"/>
    </xf>
    <xf numFmtId="0" fontId="39" fillId="0" borderId="28" xfId="0" applyFont="1" applyBorder="1" applyAlignment="1" applyProtection="1">
      <alignment horizontal="center"/>
      <protection locked="0"/>
    </xf>
    <xf numFmtId="0" fontId="0" fillId="0" borderId="16" xfId="0" applyFont="1" applyBorder="1" applyAlignment="1" applyProtection="1">
      <alignment horizontal="center"/>
      <protection locked="0"/>
    </xf>
    <xf numFmtId="0" fontId="0" fillId="0" borderId="21" xfId="0" applyFont="1" applyBorder="1" applyAlignment="1" applyProtection="1">
      <alignment horizontal="center"/>
      <protection locked="0"/>
    </xf>
    <xf numFmtId="0" fontId="44" fillId="0" borderId="15" xfId="0" applyFont="1" applyFill="1" applyBorder="1" applyAlignment="1" applyProtection="1">
      <alignment horizontal="center" vertical="center"/>
      <protection locked="0"/>
    </xf>
    <xf numFmtId="0" fontId="8" fillId="0" borderId="15" xfId="0" applyFont="1" applyFill="1" applyBorder="1" applyAlignment="1" applyProtection="1">
      <alignment horizontal="left"/>
      <protection locked="0"/>
    </xf>
    <xf numFmtId="0" fontId="8" fillId="0" borderId="21" xfId="0" applyFont="1" applyFill="1" applyBorder="1" applyAlignment="1" applyProtection="1">
      <protection locked="0"/>
    </xf>
    <xf numFmtId="0" fontId="8"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69" fillId="0" borderId="44" xfId="0" applyFont="1" applyBorder="1" applyAlignment="1">
      <alignment vertical="center" wrapText="1"/>
    </xf>
    <xf numFmtId="0" fontId="69" fillId="0" borderId="47" xfId="0" applyFont="1" applyBorder="1" applyAlignment="1">
      <alignment vertical="center" wrapText="1"/>
    </xf>
    <xf numFmtId="0" fontId="69" fillId="0" borderId="45" xfId="0" applyFont="1" applyBorder="1" applyAlignment="1">
      <alignment vertical="center" wrapText="1"/>
    </xf>
    <xf numFmtId="0" fontId="69" fillId="21" borderId="44" xfId="0" applyFont="1" applyFill="1" applyBorder="1" applyAlignment="1">
      <alignment vertical="center" wrapText="1"/>
    </xf>
    <xf numFmtId="0" fontId="69" fillId="21" borderId="47" xfId="0" applyFont="1" applyFill="1" applyBorder="1" applyAlignment="1">
      <alignment vertical="center" wrapText="1"/>
    </xf>
    <xf numFmtId="0" fontId="69" fillId="21" borderId="45" xfId="0" applyFont="1" applyFill="1" applyBorder="1" applyAlignment="1">
      <alignment vertical="center" wrapText="1"/>
    </xf>
    <xf numFmtId="0" fontId="0" fillId="0" borderId="21" xfId="0" applyBorder="1" applyAlignment="1" applyProtection="1">
      <alignment horizontal="center"/>
    </xf>
    <xf numFmtId="0" fontId="0" fillId="0" borderId="1" xfId="0" applyBorder="1" applyAlignment="1" applyProtection="1">
      <alignment horizontal="center"/>
    </xf>
    <xf numFmtId="0" fontId="0" fillId="0" borderId="15" xfId="0" applyBorder="1" applyAlignment="1" applyProtection="1">
      <alignment horizontal="center"/>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21" xfId="0" applyBorder="1" applyAlignment="1" applyProtection="1">
      <alignment horizontal="left" vertical="center" wrapText="1"/>
    </xf>
    <xf numFmtId="0" fontId="2" fillId="0" borderId="1" xfId="0" applyFont="1" applyBorder="1" applyAlignment="1" applyProtection="1">
      <alignment horizontal="center"/>
    </xf>
    <xf numFmtId="0" fontId="71" fillId="0" borderId="44" xfId="0" applyFont="1" applyBorder="1" applyAlignment="1">
      <alignment vertical="center" wrapText="1"/>
    </xf>
    <xf numFmtId="0" fontId="71" fillId="0" borderId="45" xfId="0" applyFont="1" applyBorder="1" applyAlignment="1">
      <alignment vertical="center" wrapText="1"/>
    </xf>
    <xf numFmtId="0" fontId="72" fillId="0" borderId="44" xfId="0" applyFont="1" applyBorder="1" applyAlignment="1">
      <alignment vertical="center" wrapText="1"/>
    </xf>
    <xf numFmtId="0" fontId="72" fillId="0" borderId="45" xfId="0" applyFont="1" applyBorder="1" applyAlignment="1">
      <alignment vertical="center" wrapText="1"/>
    </xf>
    <xf numFmtId="0" fontId="4" fillId="0" borderId="0" xfId="0" applyFont="1" applyAlignment="1">
      <alignment wrapText="1"/>
    </xf>
    <xf numFmtId="0" fontId="0" fillId="0" borderId="0" xfId="0" applyAlignment="1"/>
    <xf numFmtId="0" fontId="2" fillId="0" borderId="0" xfId="0" applyFont="1" applyAlignment="1">
      <alignment vertical="center" wrapText="1"/>
    </xf>
    <xf numFmtId="0" fontId="0" fillId="0" borderId="0" xfId="0" applyAlignment="1">
      <alignment vertical="center"/>
    </xf>
    <xf numFmtId="0" fontId="28" fillId="9" borderId="31" xfId="0" applyFont="1" applyFill="1" applyBorder="1" applyAlignment="1">
      <alignment horizontal="center"/>
    </xf>
    <xf numFmtId="0" fontId="28" fillId="9" borderId="19" xfId="0" applyFont="1" applyFill="1" applyBorder="1" applyAlignment="1">
      <alignment horizontal="center"/>
    </xf>
    <xf numFmtId="0" fontId="28" fillId="9" borderId="32" xfId="0" applyFont="1" applyFill="1" applyBorder="1" applyAlignment="1">
      <alignment horizontal="center"/>
    </xf>
  </cellXfs>
  <cellStyles count="116">
    <cellStyle name="Comma" xfId="1" builtinId="3"/>
    <cellStyle name="Currency" xfId="2" builtinId="4"/>
    <cellStyle name="Followed Hyperlink" xfId="19" builtinId="9" hidden="1"/>
    <cellStyle name="Followed Hyperlink" xfId="12" builtinId="9" hidden="1"/>
    <cellStyle name="Followed Hyperlink" xfId="7" builtinId="9" hidden="1"/>
    <cellStyle name="Followed Hyperlink" xfId="5" builtinId="9" hidden="1"/>
    <cellStyle name="Followed Hyperlink" xfId="11" builtinId="9" hidden="1"/>
    <cellStyle name="Followed Hyperlink" xfId="10" builtinId="9" hidden="1"/>
    <cellStyle name="Followed Hyperlink" xfId="23" builtinId="9" hidden="1"/>
    <cellStyle name="Followed Hyperlink" xfId="36" builtinId="9" hidden="1"/>
    <cellStyle name="Followed Hyperlink" xfId="30" builtinId="9" hidden="1"/>
    <cellStyle name="Followed Hyperlink" xfId="25" builtinId="9" hidden="1"/>
    <cellStyle name="Followed Hyperlink" xfId="20" builtinId="9" hidden="1"/>
    <cellStyle name="Followed Hyperlink" xfId="37" builtinId="9" hidden="1"/>
    <cellStyle name="Followed Hyperlink" xfId="45" builtinId="9" hidden="1"/>
    <cellStyle name="Followed Hyperlink" xfId="53" builtinId="9" hidden="1"/>
    <cellStyle name="Followed Hyperlink" xfId="61" builtinId="9" hidden="1"/>
    <cellStyle name="Followed Hyperlink" xfId="69" builtinId="9" hidden="1"/>
    <cellStyle name="Followed Hyperlink" xfId="77" builtinId="9" hidden="1"/>
    <cellStyle name="Followed Hyperlink" xfId="85" builtinId="9" hidden="1"/>
    <cellStyle name="Followed Hyperlink" xfId="93" builtinId="9" hidden="1"/>
    <cellStyle name="Followed Hyperlink" xfId="101" builtinId="9" hidden="1"/>
    <cellStyle name="Followed Hyperlink" xfId="109" builtinId="9" hidden="1"/>
    <cellStyle name="Followed Hyperlink" xfId="114" builtinId="9" hidden="1"/>
    <cellStyle name="Followed Hyperlink" xfId="106" builtinId="9" hidden="1"/>
    <cellStyle name="Followed Hyperlink" xfId="60" builtinId="9" hidden="1"/>
    <cellStyle name="Followed Hyperlink" xfId="64" builtinId="9" hidden="1"/>
    <cellStyle name="Followed Hyperlink" xfId="70" builtinId="9" hidden="1"/>
    <cellStyle name="Followed Hyperlink" xfId="76" builtinId="9" hidden="1"/>
    <cellStyle name="Followed Hyperlink" xfId="80" builtinId="9" hidden="1"/>
    <cellStyle name="Followed Hyperlink" xfId="86" builtinId="9" hidden="1"/>
    <cellStyle name="Followed Hyperlink" xfId="92" builtinId="9" hidden="1"/>
    <cellStyle name="Followed Hyperlink" xfId="96" builtinId="9" hidden="1"/>
    <cellStyle name="Followed Hyperlink" xfId="98" builtinId="9" hidden="1"/>
    <cellStyle name="Followed Hyperlink" xfId="82" builtinId="9" hidden="1"/>
    <cellStyle name="Followed Hyperlink" xfId="66" builtinId="9" hidden="1"/>
    <cellStyle name="Followed Hyperlink" xfId="46" builtinId="9" hidden="1"/>
    <cellStyle name="Followed Hyperlink" xfId="52" builtinId="9" hidden="1"/>
    <cellStyle name="Followed Hyperlink" xfId="56" builtinId="9" hidden="1"/>
    <cellStyle name="Followed Hyperlink" xfId="42" builtinId="9" hidden="1"/>
    <cellStyle name="Followed Hyperlink" xfId="40" builtinId="9" hidden="1"/>
    <cellStyle name="Followed Hyperlink" xfId="38" builtinId="9" hidden="1"/>
    <cellStyle name="Followed Hyperlink" xfId="44" builtinId="9" hidden="1"/>
    <cellStyle name="Followed Hyperlink" xfId="50" builtinId="9" hidden="1"/>
    <cellStyle name="Followed Hyperlink" xfId="54" builtinId="9" hidden="1"/>
    <cellStyle name="Followed Hyperlink" xfId="48" builtinId="9" hidden="1"/>
    <cellStyle name="Followed Hyperlink" xfId="58" builtinId="9" hidden="1"/>
    <cellStyle name="Followed Hyperlink" xfId="74" builtinId="9" hidden="1"/>
    <cellStyle name="Followed Hyperlink" xfId="90" builtinId="9" hidden="1"/>
    <cellStyle name="Followed Hyperlink" xfId="100" builtinId="9" hidden="1"/>
    <cellStyle name="Followed Hyperlink" xfId="94" builtinId="9" hidden="1"/>
    <cellStyle name="Followed Hyperlink" xfId="88" builtinId="9" hidden="1"/>
    <cellStyle name="Followed Hyperlink" xfId="84" builtinId="9" hidden="1"/>
    <cellStyle name="Followed Hyperlink" xfId="78" builtinId="9" hidden="1"/>
    <cellStyle name="Followed Hyperlink" xfId="72" builtinId="9" hidden="1"/>
    <cellStyle name="Followed Hyperlink" xfId="68" builtinId="9" hidden="1"/>
    <cellStyle name="Followed Hyperlink" xfId="62" builtinId="9" hidden="1"/>
    <cellStyle name="Followed Hyperlink" xfId="102" builtinId="9" hidden="1"/>
    <cellStyle name="Followed Hyperlink" xfId="110" builtinId="9" hidden="1"/>
    <cellStyle name="Followed Hyperlink" xfId="113" builtinId="9" hidden="1"/>
    <cellStyle name="Followed Hyperlink" xfId="105" builtinId="9" hidden="1"/>
    <cellStyle name="Followed Hyperlink" xfId="97" builtinId="9" hidden="1"/>
    <cellStyle name="Followed Hyperlink" xfId="89" builtinId="9" hidden="1"/>
    <cellStyle name="Followed Hyperlink" xfId="81" builtinId="9" hidden="1"/>
    <cellStyle name="Followed Hyperlink" xfId="73" builtinId="9" hidden="1"/>
    <cellStyle name="Followed Hyperlink" xfId="65" builtinId="9" hidden="1"/>
    <cellStyle name="Followed Hyperlink" xfId="57" builtinId="9" hidden="1"/>
    <cellStyle name="Followed Hyperlink" xfId="49" builtinId="9" hidden="1"/>
    <cellStyle name="Followed Hyperlink" xfId="41" builtinId="9" hidden="1"/>
    <cellStyle name="Followed Hyperlink" xfId="17" builtinId="9" hidden="1"/>
    <cellStyle name="Followed Hyperlink" xfId="22" builtinId="9" hidden="1"/>
    <cellStyle name="Followed Hyperlink" xfId="28" builtinId="9" hidden="1"/>
    <cellStyle name="Followed Hyperlink" xfId="33" builtinId="9" hidden="1"/>
    <cellStyle name="Followed Hyperlink" xfId="31" builtinId="9" hidden="1"/>
    <cellStyle name="Followed Hyperlink" xfId="15" builtinId="9" hidden="1"/>
    <cellStyle name="Followed Hyperlink" xfId="13" builtinId="9" hidden="1"/>
    <cellStyle name="Followed Hyperlink" xfId="8" builtinId="9" hidden="1"/>
    <cellStyle name="Followed Hyperlink" xfId="6" builtinId="9" hidden="1"/>
    <cellStyle name="Followed Hyperlink" xfId="14" builtinId="9" hidden="1"/>
    <cellStyle name="Followed Hyperlink" xfId="9" builtinId="9" hidden="1"/>
    <cellStyle name="Followed Hyperlink" xfId="27" builtinId="9" hidden="1"/>
    <cellStyle name="Followed Hyperlink" xfId="83" builtinId="9" hidden="1"/>
    <cellStyle name="Followed Hyperlink" xfId="79" builtinId="9" hidden="1"/>
    <cellStyle name="Followed Hyperlink" xfId="75" builtinId="9" hidden="1"/>
    <cellStyle name="Followed Hyperlink" xfId="67" builtinId="9" hidden="1"/>
    <cellStyle name="Followed Hyperlink" xfId="63" builtinId="9" hidden="1"/>
    <cellStyle name="Followed Hyperlink" xfId="59" builtinId="9" hidden="1"/>
    <cellStyle name="Followed Hyperlink" xfId="51" builtinId="9" hidden="1"/>
    <cellStyle name="Followed Hyperlink" xfId="47" builtinId="9" hidden="1"/>
    <cellStyle name="Followed Hyperlink" xfId="43" builtinId="9" hidden="1"/>
    <cellStyle name="Followed Hyperlink" xfId="16" builtinId="9" hidden="1"/>
    <cellStyle name="Followed Hyperlink" xfId="18" builtinId="9" hidden="1"/>
    <cellStyle name="Followed Hyperlink" xfId="21" builtinId="9" hidden="1"/>
    <cellStyle name="Followed Hyperlink" xfId="26" builtinId="9" hidden="1"/>
    <cellStyle name="Followed Hyperlink" xfId="29" builtinId="9" hidden="1"/>
    <cellStyle name="Followed Hyperlink" xfId="32" builtinId="9" hidden="1"/>
    <cellStyle name="Followed Hyperlink" xfId="35" builtinId="9" hidden="1"/>
    <cellStyle name="Followed Hyperlink" xfId="34" builtinId="9" hidden="1"/>
    <cellStyle name="Followed Hyperlink" xfId="24" builtinId="9" hidden="1"/>
    <cellStyle name="Followed Hyperlink" xfId="39" builtinId="9" hidden="1"/>
    <cellStyle name="Followed Hyperlink" xfId="55" builtinId="9" hidden="1"/>
    <cellStyle name="Followed Hyperlink" xfId="71" builtinId="9" hidden="1"/>
    <cellStyle name="Followed Hyperlink" xfId="87" builtinId="9" hidden="1"/>
    <cellStyle name="Followed Hyperlink" xfId="111" builtinId="9" hidden="1"/>
    <cellStyle name="Followed Hyperlink" xfId="107" builtinId="9" hidden="1"/>
    <cellStyle name="Followed Hyperlink" xfId="99" builtinId="9" hidden="1"/>
    <cellStyle name="Followed Hyperlink" xfId="95" builtinId="9" hidden="1"/>
    <cellStyle name="Followed Hyperlink" xfId="91" builtinId="9" hidden="1"/>
    <cellStyle name="Followed Hyperlink" xfId="103" builtinId="9" hidden="1"/>
    <cellStyle name="Followed Hyperlink" xfId="112" builtinId="9" hidden="1"/>
    <cellStyle name="Followed Hyperlink" xfId="115" builtinId="9" hidden="1"/>
    <cellStyle name="Followed Hyperlink" xfId="108" builtinId="9" hidden="1"/>
    <cellStyle name="Followed Hyperlink" xfId="104" builtinId="9" hidden="1"/>
    <cellStyle name="Hyperlink" xfId="3" builtinId="8"/>
    <cellStyle name="Normal" xfId="0" builtinId="0"/>
    <cellStyle name="Percent" xfId="4" builtinId="5"/>
  </cellStyles>
  <dxfs count="24">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
      <font>
        <b/>
        <i val="0"/>
        <condense val="0"/>
        <extend val="0"/>
        <u val="double"/>
        <color indexed="19"/>
      </font>
    </dxf>
  </dxfs>
  <tableStyles count="1" defaultTableStyle="TableStyleMedium9" defaultPivotStyle="PivotStyleLight16">
    <tableStyle name="Invisible" pivot="0" table="0" count="0" xr9:uid="{0B7B76FD-8F55-465E-9C70-82232D3ED130}"/>
  </tableStyles>
  <colors>
    <mruColors>
      <color rgb="FF8AAC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ctcloud-my.sharepoint.com/C:/private/var/folders/fw/bstd2_jn0q56kg7jwkbqgfyw0000gq/T/TemporaryItems/Outlook%20Temp/cost%20template%20new%202015%20test%203.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sting%20parameters%20v2%20at%202%20Dec%2007%20updated%20at%2025%20July%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ad &amp; PASS &amp; JMS -PAWC 09"/>
      <sheetName val="Academic"/>
      <sheetName val="JMS-PAWC"/>
      <sheetName val="PASS etc"/>
      <sheetName val="Unit costs"/>
      <sheetName val="Units"/>
      <sheetName val="variable data re 2008"/>
    </sheetNames>
    <sheetDataSet>
      <sheetData sheetId="0" refreshError="1"/>
      <sheetData sheetId="1" refreshError="1">
        <row r="5">
          <cell r="A5" t="str">
            <v>Cost to Company (CtC)</v>
          </cell>
        </row>
        <row r="13">
          <cell r="A13" t="str">
            <v>Professor</v>
          </cell>
        </row>
        <row r="14">
          <cell r="A14" t="str">
            <v>Assoc Prof</v>
          </cell>
        </row>
        <row r="15">
          <cell r="A15" t="str">
            <v>Senior Lecturer</v>
          </cell>
        </row>
        <row r="16">
          <cell r="A16" t="str">
            <v>Lecturer</v>
          </cell>
        </row>
        <row r="17">
          <cell r="A17" t="str">
            <v>Lecturer (entry level)</v>
          </cell>
        </row>
        <row r="18">
          <cell r="A18" t="str">
            <v>Junior Res Fellow</v>
          </cell>
        </row>
      </sheetData>
      <sheetData sheetId="2" refreshError="1"/>
      <sheetData sheetId="3" refreshError="1">
        <row r="3">
          <cell r="A3" t="str">
            <v>PC12</v>
          </cell>
        </row>
        <row r="4">
          <cell r="A4" t="str">
            <v>PC11</v>
          </cell>
        </row>
        <row r="5">
          <cell r="A5" t="str">
            <v>PC10</v>
          </cell>
        </row>
        <row r="6">
          <cell r="A6" t="str">
            <v>PC09</v>
          </cell>
        </row>
        <row r="7">
          <cell r="A7" t="str">
            <v>PC08</v>
          </cell>
        </row>
        <row r="8">
          <cell r="A8" t="str">
            <v>PC07</v>
          </cell>
        </row>
        <row r="9">
          <cell r="A9" t="str">
            <v>PC06</v>
          </cell>
        </row>
        <row r="10">
          <cell r="A10" t="str">
            <v>PC05</v>
          </cell>
        </row>
        <row r="13">
          <cell r="A13" t="str">
            <v>CHED</v>
          </cell>
        </row>
        <row r="14">
          <cell r="A14" t="str">
            <v>COM</v>
          </cell>
        </row>
        <row r="15">
          <cell r="A15" t="str">
            <v>EBE</v>
          </cell>
        </row>
        <row r="16">
          <cell r="A16" t="str">
            <v>GSB</v>
          </cell>
        </row>
        <row r="17">
          <cell r="A17" t="str">
            <v>HSC</v>
          </cell>
        </row>
        <row r="18">
          <cell r="A18" t="str">
            <v>HUM</v>
          </cell>
        </row>
        <row r="19">
          <cell r="A19" t="str">
            <v>LAW</v>
          </cell>
        </row>
        <row r="20">
          <cell r="A20" t="str">
            <v>SCI</v>
          </cell>
        </row>
        <row r="21">
          <cell r="A21" t="str">
            <v>PASS</v>
          </cell>
        </row>
        <row r="23">
          <cell r="A23" t="str">
            <v>University costs</v>
          </cell>
        </row>
        <row r="25">
          <cell r="A25" t="str">
            <v>VAT rates</v>
          </cell>
          <cell r="B25" t="str">
            <v xml:space="preserve">Zero rated </v>
          </cell>
          <cell r="C25">
            <v>0</v>
          </cell>
        </row>
        <row r="26">
          <cell r="B26" t="str">
            <v>Normal rate</v>
          </cell>
        </row>
      </sheetData>
      <sheetData sheetId="4" refreshError="1"/>
      <sheetData sheetId="5" refreshError="1">
        <row r="5">
          <cell r="A5" t="str">
            <v>Units</v>
          </cell>
        </row>
        <row r="6">
          <cell r="A6" t="str">
            <v>pa</v>
          </cell>
          <cell r="E6">
            <v>1</v>
          </cell>
          <cell r="F6">
            <v>1</v>
          </cell>
        </row>
        <row r="7">
          <cell r="A7" t="str">
            <v>/month</v>
          </cell>
          <cell r="E7">
            <v>8.3333333333333329E-2</v>
          </cell>
          <cell r="F7">
            <v>10.8</v>
          </cell>
        </row>
        <row r="8">
          <cell r="A8" t="str">
            <v>/day</v>
          </cell>
          <cell r="E8">
            <v>4.185267857142857E-3</v>
          </cell>
          <cell r="F8">
            <v>191.14666666666668</v>
          </cell>
        </row>
        <row r="9">
          <cell r="A9" t="str">
            <v>/hour</v>
          </cell>
          <cell r="E9">
            <v>5.5803571428571425E-4</v>
          </cell>
          <cell r="F9">
            <v>1344</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D44"/>
  <sheetViews>
    <sheetView workbookViewId="0"/>
  </sheetViews>
  <sheetFormatPr baseColWidth="10" defaultColWidth="8.83203125" defaultRowHeight="13"/>
  <cols>
    <col min="1" max="1" width="85.6640625" customWidth="1"/>
    <col min="2" max="3" width="9.1640625" hidden="1" customWidth="1"/>
  </cols>
  <sheetData>
    <row r="1" spans="1:1" ht="16">
      <c r="A1" s="33" t="s">
        <v>0</v>
      </c>
    </row>
    <row r="2" spans="1:1" ht="6.75" customHeight="1">
      <c r="A2" s="29"/>
    </row>
    <row r="3" spans="1:1" ht="57.75" customHeight="1">
      <c r="A3" s="69" t="s">
        <v>1</v>
      </c>
    </row>
    <row r="4" spans="1:1" ht="56">
      <c r="A4" s="70" t="s">
        <v>2</v>
      </c>
    </row>
    <row r="5" spans="1:1" ht="70">
      <c r="A5" s="70" t="s">
        <v>3</v>
      </c>
    </row>
    <row r="6" spans="1:1">
      <c r="A6" s="5" t="s">
        <v>4</v>
      </c>
    </row>
    <row r="7" spans="1:1" s="72" customFormat="1" ht="42">
      <c r="A7" s="70" t="s">
        <v>5</v>
      </c>
    </row>
    <row r="8" spans="1:1" s="72" customFormat="1" ht="42">
      <c r="A8" s="69" t="s">
        <v>6</v>
      </c>
    </row>
    <row r="9" spans="1:1" ht="14">
      <c r="A9" s="671" t="s">
        <v>7</v>
      </c>
    </row>
    <row r="10" spans="1:1" s="72" customFormat="1" ht="70">
      <c r="A10" s="671" t="s">
        <v>8</v>
      </c>
    </row>
    <row r="11" spans="1:1" s="72" customFormat="1" ht="84">
      <c r="A11" s="671" t="s">
        <v>9</v>
      </c>
    </row>
    <row r="12" spans="1:1" s="72" customFormat="1" ht="56">
      <c r="A12" s="671" t="s">
        <v>10</v>
      </c>
    </row>
    <row r="13" spans="1:1">
      <c r="A13" s="5" t="s">
        <v>11</v>
      </c>
    </row>
    <row r="14" spans="1:1" s="71" customFormat="1" ht="56">
      <c r="A14" s="69" t="s">
        <v>12</v>
      </c>
    </row>
    <row r="15" spans="1:1">
      <c r="A15" s="5" t="s">
        <v>13</v>
      </c>
    </row>
    <row r="16" spans="1:1" s="72" customFormat="1" ht="42">
      <c r="A16" s="69" t="s">
        <v>14</v>
      </c>
    </row>
    <row r="17" spans="1:1" ht="70">
      <c r="A17" s="69" t="s">
        <v>15</v>
      </c>
    </row>
    <row r="18" spans="1:1" ht="28">
      <c r="A18" s="69" t="s">
        <v>16</v>
      </c>
    </row>
    <row r="19" spans="1:1">
      <c r="A19" s="5" t="s">
        <v>17</v>
      </c>
    </row>
    <row r="20" spans="1:1" ht="28">
      <c r="A20" s="69" t="s">
        <v>18</v>
      </c>
    </row>
    <row r="21" spans="1:1" ht="42">
      <c r="A21" s="69" t="s">
        <v>19</v>
      </c>
    </row>
    <row r="22" spans="1:1" ht="28">
      <c r="A22" s="69" t="s">
        <v>20</v>
      </c>
    </row>
    <row r="23" spans="1:1">
      <c r="A23" s="5" t="s">
        <v>21</v>
      </c>
    </row>
    <row r="24" spans="1:1" ht="42">
      <c r="A24" s="69" t="s">
        <v>22</v>
      </c>
    </row>
    <row r="25" spans="1:1" ht="14">
      <c r="A25" s="30" t="s">
        <v>23</v>
      </c>
    </row>
    <row r="26" spans="1:1">
      <c r="A26" s="5" t="s">
        <v>24</v>
      </c>
    </row>
    <row r="27" spans="1:1">
      <c r="A27" s="71" t="s">
        <v>25</v>
      </c>
    </row>
    <row r="28" spans="1:1">
      <c r="A28" s="5" t="s">
        <v>26</v>
      </c>
    </row>
    <row r="29" spans="1:1">
      <c r="A29" s="5" t="s">
        <v>27</v>
      </c>
    </row>
    <row r="30" spans="1:1">
      <c r="A30" s="5" t="s">
        <v>28</v>
      </c>
    </row>
    <row r="31" spans="1:1">
      <c r="A31" s="5" t="s">
        <v>29</v>
      </c>
    </row>
    <row r="32" spans="1:1">
      <c r="A32" s="5" t="s">
        <v>30</v>
      </c>
    </row>
    <row r="33" spans="1:16384">
      <c r="A33" s="5" t="s">
        <v>31</v>
      </c>
    </row>
    <row r="34" spans="1:16384">
      <c r="A34" s="5" t="s">
        <v>32</v>
      </c>
    </row>
    <row r="35" spans="1:16384">
      <c r="A35" s="5" t="s">
        <v>33</v>
      </c>
    </row>
    <row r="36" spans="1:16384">
      <c r="A36" s="5" t="s">
        <v>34</v>
      </c>
    </row>
    <row r="37" spans="1:16384">
      <c r="A37" s="5" t="s">
        <v>35</v>
      </c>
    </row>
    <row r="38" spans="1:16384">
      <c r="A38" s="5" t="s">
        <v>36</v>
      </c>
    </row>
    <row r="39" spans="1:16384">
      <c r="A39" s="5" t="s">
        <v>37</v>
      </c>
    </row>
    <row r="40" spans="1:16384">
      <c r="A40" s="71" t="s">
        <v>38</v>
      </c>
    </row>
    <row r="41" spans="1:16384">
      <c r="A41" s="71" t="s">
        <v>39</v>
      </c>
    </row>
    <row r="42" spans="1:16384">
      <c r="A42" s="71" t="s">
        <v>40</v>
      </c>
      <c r="B42" s="71" t="s">
        <v>40</v>
      </c>
      <c r="C42" s="71" t="s">
        <v>40</v>
      </c>
      <c r="D42" s="71" t="s">
        <v>40</v>
      </c>
      <c r="E42" s="71" t="s">
        <v>40</v>
      </c>
      <c r="F42" s="71" t="s">
        <v>40</v>
      </c>
      <c r="G42" s="71" t="s">
        <v>40</v>
      </c>
      <c r="H42" s="71" t="s">
        <v>40</v>
      </c>
      <c r="I42" s="71" t="s">
        <v>40</v>
      </c>
      <c r="J42" s="71" t="s">
        <v>40</v>
      </c>
      <c r="K42" s="71" t="s">
        <v>40</v>
      </c>
      <c r="L42" s="71" t="s">
        <v>40</v>
      </c>
      <c r="M42" s="71" t="s">
        <v>40</v>
      </c>
      <c r="N42" s="71" t="s">
        <v>40</v>
      </c>
      <c r="O42" s="71" t="s">
        <v>40</v>
      </c>
      <c r="P42" s="71" t="s">
        <v>40</v>
      </c>
      <c r="Q42" s="71" t="s">
        <v>40</v>
      </c>
      <c r="R42" s="71" t="s">
        <v>40</v>
      </c>
      <c r="S42" s="71" t="s">
        <v>40</v>
      </c>
      <c r="T42" s="71" t="s">
        <v>40</v>
      </c>
      <c r="U42" s="71" t="s">
        <v>40</v>
      </c>
      <c r="V42" s="71" t="s">
        <v>40</v>
      </c>
      <c r="W42" s="71" t="s">
        <v>40</v>
      </c>
      <c r="X42" s="71" t="s">
        <v>40</v>
      </c>
      <c r="Y42" s="71" t="s">
        <v>40</v>
      </c>
      <c r="Z42" s="71" t="s">
        <v>40</v>
      </c>
      <c r="AA42" s="71" t="s">
        <v>40</v>
      </c>
      <c r="AB42" s="71" t="s">
        <v>40</v>
      </c>
      <c r="AC42" s="71" t="s">
        <v>40</v>
      </c>
      <c r="AD42" s="71" t="s">
        <v>40</v>
      </c>
      <c r="AE42" s="71" t="s">
        <v>40</v>
      </c>
      <c r="AF42" s="71" t="s">
        <v>40</v>
      </c>
      <c r="AG42" s="71" t="s">
        <v>40</v>
      </c>
      <c r="AH42" s="71" t="s">
        <v>40</v>
      </c>
      <c r="AI42" s="71" t="s">
        <v>40</v>
      </c>
      <c r="AJ42" s="71" t="s">
        <v>40</v>
      </c>
      <c r="AK42" s="71" t="s">
        <v>40</v>
      </c>
      <c r="AL42" s="71" t="s">
        <v>40</v>
      </c>
      <c r="AM42" s="71" t="s">
        <v>40</v>
      </c>
      <c r="AN42" s="71" t="s">
        <v>40</v>
      </c>
      <c r="AO42" s="71" t="s">
        <v>40</v>
      </c>
      <c r="AP42" s="71" t="s">
        <v>40</v>
      </c>
      <c r="AQ42" s="71" t="s">
        <v>40</v>
      </c>
      <c r="AR42" s="71" t="s">
        <v>40</v>
      </c>
      <c r="AS42" s="71" t="s">
        <v>40</v>
      </c>
      <c r="AT42" s="71" t="s">
        <v>40</v>
      </c>
      <c r="AU42" s="71" t="s">
        <v>40</v>
      </c>
      <c r="AV42" s="71" t="s">
        <v>40</v>
      </c>
      <c r="AW42" s="71" t="s">
        <v>40</v>
      </c>
      <c r="AX42" s="71" t="s">
        <v>40</v>
      </c>
      <c r="AY42" s="71" t="s">
        <v>40</v>
      </c>
      <c r="AZ42" s="71" t="s">
        <v>40</v>
      </c>
      <c r="BA42" s="71" t="s">
        <v>40</v>
      </c>
      <c r="BB42" s="71" t="s">
        <v>40</v>
      </c>
      <c r="BC42" s="71" t="s">
        <v>40</v>
      </c>
      <c r="BD42" s="71" t="s">
        <v>40</v>
      </c>
      <c r="BE42" s="71" t="s">
        <v>40</v>
      </c>
      <c r="BF42" s="71" t="s">
        <v>40</v>
      </c>
      <c r="BG42" s="71" t="s">
        <v>40</v>
      </c>
      <c r="BH42" s="71" t="s">
        <v>40</v>
      </c>
      <c r="BI42" s="71" t="s">
        <v>40</v>
      </c>
      <c r="BJ42" s="71" t="s">
        <v>40</v>
      </c>
      <c r="BK42" s="71" t="s">
        <v>40</v>
      </c>
      <c r="BL42" s="71" t="s">
        <v>40</v>
      </c>
      <c r="BM42" s="71" t="s">
        <v>40</v>
      </c>
      <c r="BN42" s="71" t="s">
        <v>40</v>
      </c>
      <c r="BO42" s="71" t="s">
        <v>40</v>
      </c>
      <c r="BP42" s="71" t="s">
        <v>40</v>
      </c>
      <c r="BQ42" s="71" t="s">
        <v>40</v>
      </c>
      <c r="BR42" s="71" t="s">
        <v>40</v>
      </c>
      <c r="BS42" s="71" t="s">
        <v>40</v>
      </c>
      <c r="BT42" s="71" t="s">
        <v>40</v>
      </c>
      <c r="BU42" s="71" t="s">
        <v>40</v>
      </c>
      <c r="BV42" s="71" t="s">
        <v>40</v>
      </c>
      <c r="BW42" s="71" t="s">
        <v>40</v>
      </c>
      <c r="BX42" s="71" t="s">
        <v>40</v>
      </c>
      <c r="BY42" s="71" t="s">
        <v>40</v>
      </c>
      <c r="BZ42" s="71" t="s">
        <v>40</v>
      </c>
      <c r="CA42" s="71" t="s">
        <v>40</v>
      </c>
      <c r="CB42" s="71" t="s">
        <v>40</v>
      </c>
      <c r="CC42" s="71" t="s">
        <v>40</v>
      </c>
      <c r="CD42" s="71" t="s">
        <v>40</v>
      </c>
      <c r="CE42" s="71" t="s">
        <v>40</v>
      </c>
      <c r="CF42" s="71" t="s">
        <v>40</v>
      </c>
      <c r="CG42" s="71" t="s">
        <v>40</v>
      </c>
      <c r="CH42" s="71" t="s">
        <v>40</v>
      </c>
      <c r="CI42" s="71" t="s">
        <v>40</v>
      </c>
      <c r="CJ42" s="71" t="s">
        <v>40</v>
      </c>
      <c r="CK42" s="71" t="s">
        <v>40</v>
      </c>
      <c r="CL42" s="71" t="s">
        <v>40</v>
      </c>
      <c r="CM42" s="71" t="s">
        <v>40</v>
      </c>
      <c r="CN42" s="71" t="s">
        <v>40</v>
      </c>
      <c r="CO42" s="71" t="s">
        <v>40</v>
      </c>
      <c r="CP42" s="71" t="s">
        <v>40</v>
      </c>
      <c r="CQ42" s="71" t="s">
        <v>40</v>
      </c>
      <c r="CR42" s="71" t="s">
        <v>40</v>
      </c>
      <c r="CS42" s="71" t="s">
        <v>40</v>
      </c>
      <c r="CT42" s="71" t="s">
        <v>40</v>
      </c>
      <c r="CU42" s="71" t="s">
        <v>40</v>
      </c>
      <c r="CV42" s="71" t="s">
        <v>40</v>
      </c>
      <c r="CW42" s="71" t="s">
        <v>40</v>
      </c>
      <c r="CX42" s="71" t="s">
        <v>40</v>
      </c>
      <c r="CY42" s="71" t="s">
        <v>40</v>
      </c>
      <c r="CZ42" s="71" t="s">
        <v>40</v>
      </c>
      <c r="DA42" s="71" t="s">
        <v>40</v>
      </c>
      <c r="DB42" s="71" t="s">
        <v>40</v>
      </c>
      <c r="DC42" s="71" t="s">
        <v>40</v>
      </c>
      <c r="DD42" s="71" t="s">
        <v>40</v>
      </c>
      <c r="DE42" s="71" t="s">
        <v>40</v>
      </c>
      <c r="DF42" s="71" t="s">
        <v>40</v>
      </c>
      <c r="DG42" s="71" t="s">
        <v>40</v>
      </c>
      <c r="DH42" s="71" t="s">
        <v>40</v>
      </c>
      <c r="DI42" s="71" t="s">
        <v>40</v>
      </c>
      <c r="DJ42" s="71" t="s">
        <v>40</v>
      </c>
      <c r="DK42" s="71" t="s">
        <v>40</v>
      </c>
      <c r="DL42" s="71" t="s">
        <v>40</v>
      </c>
      <c r="DM42" s="71" t="s">
        <v>40</v>
      </c>
      <c r="DN42" s="71" t="s">
        <v>40</v>
      </c>
      <c r="DO42" s="71" t="s">
        <v>40</v>
      </c>
      <c r="DP42" s="71" t="s">
        <v>40</v>
      </c>
      <c r="DQ42" s="71" t="s">
        <v>40</v>
      </c>
      <c r="DR42" s="71" t="s">
        <v>40</v>
      </c>
      <c r="DS42" s="71" t="s">
        <v>40</v>
      </c>
      <c r="DT42" s="71" t="s">
        <v>40</v>
      </c>
      <c r="DU42" s="71" t="s">
        <v>40</v>
      </c>
      <c r="DV42" s="71" t="s">
        <v>40</v>
      </c>
      <c r="DW42" s="71" t="s">
        <v>40</v>
      </c>
      <c r="DX42" s="71" t="s">
        <v>40</v>
      </c>
      <c r="DY42" s="71" t="s">
        <v>40</v>
      </c>
      <c r="DZ42" s="71" t="s">
        <v>40</v>
      </c>
      <c r="EA42" s="71" t="s">
        <v>40</v>
      </c>
      <c r="EB42" s="71" t="s">
        <v>40</v>
      </c>
      <c r="EC42" s="71" t="s">
        <v>40</v>
      </c>
      <c r="ED42" s="71" t="s">
        <v>40</v>
      </c>
      <c r="EE42" s="71" t="s">
        <v>40</v>
      </c>
      <c r="EF42" s="71" t="s">
        <v>40</v>
      </c>
      <c r="EG42" s="71" t="s">
        <v>40</v>
      </c>
      <c r="EH42" s="71" t="s">
        <v>40</v>
      </c>
      <c r="EI42" s="71" t="s">
        <v>40</v>
      </c>
      <c r="EJ42" s="71" t="s">
        <v>40</v>
      </c>
      <c r="EK42" s="71" t="s">
        <v>40</v>
      </c>
      <c r="EL42" s="71" t="s">
        <v>40</v>
      </c>
      <c r="EM42" s="71" t="s">
        <v>40</v>
      </c>
      <c r="EN42" s="71" t="s">
        <v>40</v>
      </c>
      <c r="EO42" s="71" t="s">
        <v>40</v>
      </c>
      <c r="EP42" s="71" t="s">
        <v>40</v>
      </c>
      <c r="EQ42" s="71" t="s">
        <v>40</v>
      </c>
      <c r="ER42" s="71" t="s">
        <v>40</v>
      </c>
      <c r="ES42" s="71" t="s">
        <v>40</v>
      </c>
      <c r="ET42" s="71" t="s">
        <v>40</v>
      </c>
      <c r="EU42" s="71" t="s">
        <v>40</v>
      </c>
      <c r="EV42" s="71" t="s">
        <v>40</v>
      </c>
      <c r="EW42" s="71" t="s">
        <v>40</v>
      </c>
      <c r="EX42" s="71" t="s">
        <v>40</v>
      </c>
      <c r="EY42" s="71" t="s">
        <v>40</v>
      </c>
      <c r="EZ42" s="71" t="s">
        <v>40</v>
      </c>
      <c r="FA42" s="71" t="s">
        <v>40</v>
      </c>
      <c r="FB42" s="71" t="s">
        <v>40</v>
      </c>
      <c r="FC42" s="71" t="s">
        <v>40</v>
      </c>
      <c r="FD42" s="71" t="s">
        <v>40</v>
      </c>
      <c r="FE42" s="71" t="s">
        <v>40</v>
      </c>
      <c r="FF42" s="71" t="s">
        <v>40</v>
      </c>
      <c r="FG42" s="71" t="s">
        <v>40</v>
      </c>
      <c r="FH42" s="71" t="s">
        <v>40</v>
      </c>
      <c r="FI42" s="71" t="s">
        <v>40</v>
      </c>
      <c r="FJ42" s="71" t="s">
        <v>40</v>
      </c>
      <c r="FK42" s="71" t="s">
        <v>40</v>
      </c>
      <c r="FL42" s="71" t="s">
        <v>40</v>
      </c>
      <c r="FM42" s="71" t="s">
        <v>40</v>
      </c>
      <c r="FN42" s="71" t="s">
        <v>40</v>
      </c>
      <c r="FO42" s="71" t="s">
        <v>40</v>
      </c>
      <c r="FP42" s="71" t="s">
        <v>40</v>
      </c>
      <c r="FQ42" s="71" t="s">
        <v>40</v>
      </c>
      <c r="FR42" s="71" t="s">
        <v>40</v>
      </c>
      <c r="FS42" s="71" t="s">
        <v>40</v>
      </c>
      <c r="FT42" s="71" t="s">
        <v>40</v>
      </c>
      <c r="FU42" s="71" t="s">
        <v>40</v>
      </c>
      <c r="FV42" s="71" t="s">
        <v>40</v>
      </c>
      <c r="FW42" s="71" t="s">
        <v>40</v>
      </c>
      <c r="FX42" s="71" t="s">
        <v>40</v>
      </c>
      <c r="FY42" s="71" t="s">
        <v>40</v>
      </c>
      <c r="FZ42" s="71" t="s">
        <v>40</v>
      </c>
      <c r="GA42" s="71" t="s">
        <v>40</v>
      </c>
      <c r="GB42" s="71" t="s">
        <v>40</v>
      </c>
      <c r="GC42" s="71" t="s">
        <v>40</v>
      </c>
      <c r="GD42" s="71" t="s">
        <v>40</v>
      </c>
      <c r="GE42" s="71" t="s">
        <v>40</v>
      </c>
      <c r="GF42" s="71" t="s">
        <v>40</v>
      </c>
      <c r="GG42" s="71" t="s">
        <v>40</v>
      </c>
      <c r="GH42" s="71" t="s">
        <v>40</v>
      </c>
      <c r="GI42" s="71" t="s">
        <v>40</v>
      </c>
      <c r="GJ42" s="71" t="s">
        <v>40</v>
      </c>
      <c r="GK42" s="71" t="s">
        <v>40</v>
      </c>
      <c r="GL42" s="71" t="s">
        <v>40</v>
      </c>
      <c r="GM42" s="71" t="s">
        <v>40</v>
      </c>
      <c r="GN42" s="71" t="s">
        <v>40</v>
      </c>
      <c r="GO42" s="71" t="s">
        <v>40</v>
      </c>
      <c r="GP42" s="71" t="s">
        <v>40</v>
      </c>
      <c r="GQ42" s="71" t="s">
        <v>40</v>
      </c>
      <c r="GR42" s="71" t="s">
        <v>40</v>
      </c>
      <c r="GS42" s="71" t="s">
        <v>40</v>
      </c>
      <c r="GT42" s="71" t="s">
        <v>40</v>
      </c>
      <c r="GU42" s="71" t="s">
        <v>40</v>
      </c>
      <c r="GV42" s="71" t="s">
        <v>40</v>
      </c>
      <c r="GW42" s="71" t="s">
        <v>40</v>
      </c>
      <c r="GX42" s="71" t="s">
        <v>40</v>
      </c>
      <c r="GY42" s="71" t="s">
        <v>40</v>
      </c>
      <c r="GZ42" s="71" t="s">
        <v>40</v>
      </c>
      <c r="HA42" s="71" t="s">
        <v>40</v>
      </c>
      <c r="HB42" s="71" t="s">
        <v>40</v>
      </c>
      <c r="HC42" s="71" t="s">
        <v>40</v>
      </c>
      <c r="HD42" s="71" t="s">
        <v>40</v>
      </c>
      <c r="HE42" s="71" t="s">
        <v>40</v>
      </c>
      <c r="HF42" s="71" t="s">
        <v>40</v>
      </c>
      <c r="HG42" s="71" t="s">
        <v>40</v>
      </c>
      <c r="HH42" s="71" t="s">
        <v>40</v>
      </c>
      <c r="HI42" s="71" t="s">
        <v>40</v>
      </c>
      <c r="HJ42" s="71" t="s">
        <v>40</v>
      </c>
      <c r="HK42" s="71" t="s">
        <v>40</v>
      </c>
      <c r="HL42" s="71" t="s">
        <v>40</v>
      </c>
      <c r="HM42" s="71" t="s">
        <v>40</v>
      </c>
      <c r="HN42" s="71" t="s">
        <v>40</v>
      </c>
      <c r="HO42" s="71" t="s">
        <v>40</v>
      </c>
      <c r="HP42" s="71" t="s">
        <v>40</v>
      </c>
      <c r="HQ42" s="71" t="s">
        <v>40</v>
      </c>
      <c r="HR42" s="71" t="s">
        <v>40</v>
      </c>
      <c r="HS42" s="71" t="s">
        <v>40</v>
      </c>
      <c r="HT42" s="71" t="s">
        <v>40</v>
      </c>
      <c r="HU42" s="71" t="s">
        <v>40</v>
      </c>
      <c r="HV42" s="71" t="s">
        <v>40</v>
      </c>
      <c r="HW42" s="71" t="s">
        <v>40</v>
      </c>
      <c r="HX42" s="71" t="s">
        <v>40</v>
      </c>
      <c r="HY42" s="71" t="s">
        <v>40</v>
      </c>
      <c r="HZ42" s="71" t="s">
        <v>40</v>
      </c>
      <c r="IA42" s="71" t="s">
        <v>40</v>
      </c>
      <c r="IB42" s="71" t="s">
        <v>40</v>
      </c>
      <c r="IC42" s="71" t="s">
        <v>40</v>
      </c>
      <c r="ID42" s="71" t="s">
        <v>40</v>
      </c>
      <c r="IE42" s="71" t="s">
        <v>40</v>
      </c>
      <c r="IF42" s="71" t="s">
        <v>40</v>
      </c>
      <c r="IG42" s="71" t="s">
        <v>40</v>
      </c>
      <c r="IH42" s="71" t="s">
        <v>40</v>
      </c>
      <c r="II42" s="71" t="s">
        <v>40</v>
      </c>
      <c r="IJ42" s="71" t="s">
        <v>40</v>
      </c>
      <c r="IK42" s="71" t="s">
        <v>40</v>
      </c>
      <c r="IL42" s="71" t="s">
        <v>40</v>
      </c>
      <c r="IM42" s="71" t="s">
        <v>40</v>
      </c>
      <c r="IN42" s="71" t="s">
        <v>40</v>
      </c>
      <c r="IO42" s="71" t="s">
        <v>40</v>
      </c>
      <c r="IP42" s="71" t="s">
        <v>40</v>
      </c>
      <c r="IQ42" s="71" t="s">
        <v>40</v>
      </c>
      <c r="IR42" s="71" t="s">
        <v>40</v>
      </c>
      <c r="IS42" s="71" t="s">
        <v>40</v>
      </c>
      <c r="IT42" s="71" t="s">
        <v>40</v>
      </c>
      <c r="IU42" s="71" t="s">
        <v>40</v>
      </c>
      <c r="IV42" s="71" t="s">
        <v>40</v>
      </c>
      <c r="IW42" s="71" t="s">
        <v>40</v>
      </c>
      <c r="IX42" s="71" t="s">
        <v>40</v>
      </c>
      <c r="IY42" s="71" t="s">
        <v>40</v>
      </c>
      <c r="IZ42" s="71" t="s">
        <v>40</v>
      </c>
      <c r="JA42" s="71" t="s">
        <v>40</v>
      </c>
      <c r="JB42" s="71" t="s">
        <v>40</v>
      </c>
      <c r="JC42" s="71" t="s">
        <v>40</v>
      </c>
      <c r="JD42" s="71" t="s">
        <v>40</v>
      </c>
      <c r="JE42" s="71" t="s">
        <v>40</v>
      </c>
      <c r="JF42" s="71" t="s">
        <v>40</v>
      </c>
      <c r="JG42" s="71" t="s">
        <v>40</v>
      </c>
      <c r="JH42" s="71" t="s">
        <v>40</v>
      </c>
      <c r="JI42" s="71" t="s">
        <v>40</v>
      </c>
      <c r="JJ42" s="71" t="s">
        <v>40</v>
      </c>
      <c r="JK42" s="71" t="s">
        <v>40</v>
      </c>
      <c r="JL42" s="71" t="s">
        <v>40</v>
      </c>
      <c r="JM42" s="71" t="s">
        <v>40</v>
      </c>
      <c r="JN42" s="71" t="s">
        <v>40</v>
      </c>
      <c r="JO42" s="71" t="s">
        <v>40</v>
      </c>
      <c r="JP42" s="71" t="s">
        <v>40</v>
      </c>
      <c r="JQ42" s="71" t="s">
        <v>40</v>
      </c>
      <c r="JR42" s="71" t="s">
        <v>40</v>
      </c>
      <c r="JS42" s="71" t="s">
        <v>40</v>
      </c>
      <c r="JT42" s="71" t="s">
        <v>40</v>
      </c>
      <c r="JU42" s="71" t="s">
        <v>40</v>
      </c>
      <c r="JV42" s="71" t="s">
        <v>40</v>
      </c>
      <c r="JW42" s="71" t="s">
        <v>40</v>
      </c>
      <c r="JX42" s="71" t="s">
        <v>40</v>
      </c>
      <c r="JY42" s="71" t="s">
        <v>40</v>
      </c>
      <c r="JZ42" s="71" t="s">
        <v>40</v>
      </c>
      <c r="KA42" s="71" t="s">
        <v>40</v>
      </c>
      <c r="KB42" s="71" t="s">
        <v>40</v>
      </c>
      <c r="KC42" s="71" t="s">
        <v>40</v>
      </c>
      <c r="KD42" s="71" t="s">
        <v>40</v>
      </c>
      <c r="KE42" s="71" t="s">
        <v>40</v>
      </c>
      <c r="KF42" s="71" t="s">
        <v>40</v>
      </c>
      <c r="KG42" s="71" t="s">
        <v>40</v>
      </c>
      <c r="KH42" s="71" t="s">
        <v>40</v>
      </c>
      <c r="KI42" s="71" t="s">
        <v>40</v>
      </c>
      <c r="KJ42" s="71" t="s">
        <v>40</v>
      </c>
      <c r="KK42" s="71" t="s">
        <v>40</v>
      </c>
      <c r="KL42" s="71" t="s">
        <v>40</v>
      </c>
      <c r="KM42" s="71" t="s">
        <v>40</v>
      </c>
      <c r="KN42" s="71" t="s">
        <v>40</v>
      </c>
      <c r="KO42" s="71" t="s">
        <v>40</v>
      </c>
      <c r="KP42" s="71" t="s">
        <v>40</v>
      </c>
      <c r="KQ42" s="71" t="s">
        <v>40</v>
      </c>
      <c r="KR42" s="71" t="s">
        <v>40</v>
      </c>
      <c r="KS42" s="71" t="s">
        <v>40</v>
      </c>
      <c r="KT42" s="71" t="s">
        <v>40</v>
      </c>
      <c r="KU42" s="71" t="s">
        <v>40</v>
      </c>
      <c r="KV42" s="71" t="s">
        <v>40</v>
      </c>
      <c r="KW42" s="71" t="s">
        <v>40</v>
      </c>
      <c r="KX42" s="71" t="s">
        <v>40</v>
      </c>
      <c r="KY42" s="71" t="s">
        <v>40</v>
      </c>
      <c r="KZ42" s="71" t="s">
        <v>40</v>
      </c>
      <c r="LA42" s="71" t="s">
        <v>40</v>
      </c>
      <c r="LB42" s="71" t="s">
        <v>40</v>
      </c>
      <c r="LC42" s="71" t="s">
        <v>40</v>
      </c>
      <c r="LD42" s="71" t="s">
        <v>40</v>
      </c>
      <c r="LE42" s="71" t="s">
        <v>40</v>
      </c>
      <c r="LF42" s="71" t="s">
        <v>40</v>
      </c>
      <c r="LG42" s="71" t="s">
        <v>40</v>
      </c>
      <c r="LH42" s="71" t="s">
        <v>40</v>
      </c>
      <c r="LI42" s="71" t="s">
        <v>40</v>
      </c>
      <c r="LJ42" s="71" t="s">
        <v>40</v>
      </c>
      <c r="LK42" s="71" t="s">
        <v>40</v>
      </c>
      <c r="LL42" s="71" t="s">
        <v>40</v>
      </c>
      <c r="LM42" s="71" t="s">
        <v>40</v>
      </c>
      <c r="LN42" s="71" t="s">
        <v>40</v>
      </c>
      <c r="LO42" s="71" t="s">
        <v>40</v>
      </c>
      <c r="LP42" s="71" t="s">
        <v>40</v>
      </c>
      <c r="LQ42" s="71" t="s">
        <v>40</v>
      </c>
      <c r="LR42" s="71" t="s">
        <v>40</v>
      </c>
      <c r="LS42" s="71" t="s">
        <v>40</v>
      </c>
      <c r="LT42" s="71" t="s">
        <v>40</v>
      </c>
      <c r="LU42" s="71" t="s">
        <v>40</v>
      </c>
      <c r="LV42" s="71" t="s">
        <v>40</v>
      </c>
      <c r="LW42" s="71" t="s">
        <v>40</v>
      </c>
      <c r="LX42" s="71" t="s">
        <v>40</v>
      </c>
      <c r="LY42" s="71" t="s">
        <v>40</v>
      </c>
      <c r="LZ42" s="71" t="s">
        <v>40</v>
      </c>
      <c r="MA42" s="71" t="s">
        <v>40</v>
      </c>
      <c r="MB42" s="71" t="s">
        <v>40</v>
      </c>
      <c r="MC42" s="71" t="s">
        <v>40</v>
      </c>
      <c r="MD42" s="71" t="s">
        <v>40</v>
      </c>
      <c r="ME42" s="71" t="s">
        <v>40</v>
      </c>
      <c r="MF42" s="71" t="s">
        <v>40</v>
      </c>
      <c r="MG42" s="71" t="s">
        <v>40</v>
      </c>
      <c r="MH42" s="71" t="s">
        <v>40</v>
      </c>
      <c r="MI42" s="71" t="s">
        <v>40</v>
      </c>
      <c r="MJ42" s="71" t="s">
        <v>40</v>
      </c>
      <c r="MK42" s="71" t="s">
        <v>40</v>
      </c>
      <c r="ML42" s="71" t="s">
        <v>40</v>
      </c>
      <c r="MM42" s="71" t="s">
        <v>40</v>
      </c>
      <c r="MN42" s="71" t="s">
        <v>40</v>
      </c>
      <c r="MO42" s="71" t="s">
        <v>40</v>
      </c>
      <c r="MP42" s="71" t="s">
        <v>40</v>
      </c>
      <c r="MQ42" s="71" t="s">
        <v>40</v>
      </c>
      <c r="MR42" s="71" t="s">
        <v>40</v>
      </c>
      <c r="MS42" s="71" t="s">
        <v>40</v>
      </c>
      <c r="MT42" s="71" t="s">
        <v>40</v>
      </c>
      <c r="MU42" s="71" t="s">
        <v>40</v>
      </c>
      <c r="MV42" s="71" t="s">
        <v>40</v>
      </c>
      <c r="MW42" s="71" t="s">
        <v>40</v>
      </c>
      <c r="MX42" s="71" t="s">
        <v>40</v>
      </c>
      <c r="MY42" s="71" t="s">
        <v>40</v>
      </c>
      <c r="MZ42" s="71" t="s">
        <v>40</v>
      </c>
      <c r="NA42" s="71" t="s">
        <v>40</v>
      </c>
      <c r="NB42" s="71" t="s">
        <v>40</v>
      </c>
      <c r="NC42" s="71" t="s">
        <v>40</v>
      </c>
      <c r="ND42" s="71" t="s">
        <v>40</v>
      </c>
      <c r="NE42" s="71" t="s">
        <v>40</v>
      </c>
      <c r="NF42" s="71" t="s">
        <v>40</v>
      </c>
      <c r="NG42" s="71" t="s">
        <v>40</v>
      </c>
      <c r="NH42" s="71" t="s">
        <v>40</v>
      </c>
      <c r="NI42" s="71" t="s">
        <v>40</v>
      </c>
      <c r="NJ42" s="71" t="s">
        <v>40</v>
      </c>
      <c r="NK42" s="71" t="s">
        <v>40</v>
      </c>
      <c r="NL42" s="71" t="s">
        <v>40</v>
      </c>
      <c r="NM42" s="71" t="s">
        <v>40</v>
      </c>
      <c r="NN42" s="71" t="s">
        <v>40</v>
      </c>
      <c r="NO42" s="71" t="s">
        <v>40</v>
      </c>
      <c r="NP42" s="71" t="s">
        <v>40</v>
      </c>
      <c r="NQ42" s="71" t="s">
        <v>40</v>
      </c>
      <c r="NR42" s="71" t="s">
        <v>40</v>
      </c>
      <c r="NS42" s="71" t="s">
        <v>40</v>
      </c>
      <c r="NT42" s="71" t="s">
        <v>40</v>
      </c>
      <c r="NU42" s="71" t="s">
        <v>40</v>
      </c>
      <c r="NV42" s="71" t="s">
        <v>40</v>
      </c>
      <c r="NW42" s="71" t="s">
        <v>40</v>
      </c>
      <c r="NX42" s="71" t="s">
        <v>40</v>
      </c>
      <c r="NY42" s="71" t="s">
        <v>40</v>
      </c>
      <c r="NZ42" s="71" t="s">
        <v>40</v>
      </c>
      <c r="OA42" s="71" t="s">
        <v>40</v>
      </c>
      <c r="OB42" s="71" t="s">
        <v>40</v>
      </c>
      <c r="OC42" s="71" t="s">
        <v>40</v>
      </c>
      <c r="OD42" s="71" t="s">
        <v>40</v>
      </c>
      <c r="OE42" s="71" t="s">
        <v>40</v>
      </c>
      <c r="OF42" s="71" t="s">
        <v>40</v>
      </c>
      <c r="OG42" s="71" t="s">
        <v>40</v>
      </c>
      <c r="OH42" s="71" t="s">
        <v>40</v>
      </c>
      <c r="OI42" s="71" t="s">
        <v>40</v>
      </c>
      <c r="OJ42" s="71" t="s">
        <v>40</v>
      </c>
      <c r="OK42" s="71" t="s">
        <v>40</v>
      </c>
      <c r="OL42" s="71" t="s">
        <v>40</v>
      </c>
      <c r="OM42" s="71" t="s">
        <v>40</v>
      </c>
      <c r="ON42" s="71" t="s">
        <v>40</v>
      </c>
      <c r="OO42" s="71" t="s">
        <v>40</v>
      </c>
      <c r="OP42" s="71" t="s">
        <v>40</v>
      </c>
      <c r="OQ42" s="71" t="s">
        <v>40</v>
      </c>
      <c r="OR42" s="71" t="s">
        <v>40</v>
      </c>
      <c r="OS42" s="71" t="s">
        <v>40</v>
      </c>
      <c r="OT42" s="71" t="s">
        <v>40</v>
      </c>
      <c r="OU42" s="71" t="s">
        <v>40</v>
      </c>
      <c r="OV42" s="71" t="s">
        <v>40</v>
      </c>
      <c r="OW42" s="71" t="s">
        <v>40</v>
      </c>
      <c r="OX42" s="71" t="s">
        <v>40</v>
      </c>
      <c r="OY42" s="71" t="s">
        <v>40</v>
      </c>
      <c r="OZ42" s="71" t="s">
        <v>40</v>
      </c>
      <c r="PA42" s="71" t="s">
        <v>40</v>
      </c>
      <c r="PB42" s="71" t="s">
        <v>40</v>
      </c>
      <c r="PC42" s="71" t="s">
        <v>40</v>
      </c>
      <c r="PD42" s="71" t="s">
        <v>40</v>
      </c>
      <c r="PE42" s="71" t="s">
        <v>40</v>
      </c>
      <c r="PF42" s="71" t="s">
        <v>40</v>
      </c>
      <c r="PG42" s="71" t="s">
        <v>40</v>
      </c>
      <c r="PH42" s="71" t="s">
        <v>40</v>
      </c>
      <c r="PI42" s="71" t="s">
        <v>40</v>
      </c>
      <c r="PJ42" s="71" t="s">
        <v>40</v>
      </c>
      <c r="PK42" s="71" t="s">
        <v>40</v>
      </c>
      <c r="PL42" s="71" t="s">
        <v>40</v>
      </c>
      <c r="PM42" s="71" t="s">
        <v>40</v>
      </c>
      <c r="PN42" s="71" t="s">
        <v>40</v>
      </c>
      <c r="PO42" s="71" t="s">
        <v>40</v>
      </c>
      <c r="PP42" s="71" t="s">
        <v>40</v>
      </c>
      <c r="PQ42" s="71" t="s">
        <v>40</v>
      </c>
      <c r="PR42" s="71" t="s">
        <v>40</v>
      </c>
      <c r="PS42" s="71" t="s">
        <v>40</v>
      </c>
      <c r="PT42" s="71" t="s">
        <v>40</v>
      </c>
      <c r="PU42" s="71" t="s">
        <v>40</v>
      </c>
      <c r="PV42" s="71" t="s">
        <v>40</v>
      </c>
      <c r="PW42" s="71" t="s">
        <v>40</v>
      </c>
      <c r="PX42" s="71" t="s">
        <v>40</v>
      </c>
      <c r="PY42" s="71" t="s">
        <v>40</v>
      </c>
      <c r="PZ42" s="71" t="s">
        <v>40</v>
      </c>
      <c r="QA42" s="71" t="s">
        <v>40</v>
      </c>
      <c r="QB42" s="71" t="s">
        <v>40</v>
      </c>
      <c r="QC42" s="71" t="s">
        <v>40</v>
      </c>
      <c r="QD42" s="71" t="s">
        <v>40</v>
      </c>
      <c r="QE42" s="71" t="s">
        <v>40</v>
      </c>
      <c r="QF42" s="71" t="s">
        <v>40</v>
      </c>
      <c r="QG42" s="71" t="s">
        <v>40</v>
      </c>
      <c r="QH42" s="71" t="s">
        <v>40</v>
      </c>
      <c r="QI42" s="71" t="s">
        <v>40</v>
      </c>
      <c r="QJ42" s="71" t="s">
        <v>40</v>
      </c>
      <c r="QK42" s="71" t="s">
        <v>40</v>
      </c>
      <c r="QL42" s="71" t="s">
        <v>40</v>
      </c>
      <c r="QM42" s="71" t="s">
        <v>40</v>
      </c>
      <c r="QN42" s="71" t="s">
        <v>40</v>
      </c>
      <c r="QO42" s="71" t="s">
        <v>40</v>
      </c>
      <c r="QP42" s="71" t="s">
        <v>40</v>
      </c>
      <c r="QQ42" s="71" t="s">
        <v>40</v>
      </c>
      <c r="QR42" s="71" t="s">
        <v>40</v>
      </c>
      <c r="QS42" s="71" t="s">
        <v>40</v>
      </c>
      <c r="QT42" s="71" t="s">
        <v>40</v>
      </c>
      <c r="QU42" s="71" t="s">
        <v>40</v>
      </c>
      <c r="QV42" s="71" t="s">
        <v>40</v>
      </c>
      <c r="QW42" s="71" t="s">
        <v>40</v>
      </c>
      <c r="QX42" s="71" t="s">
        <v>40</v>
      </c>
      <c r="QY42" s="71" t="s">
        <v>40</v>
      </c>
      <c r="QZ42" s="71" t="s">
        <v>40</v>
      </c>
      <c r="RA42" s="71" t="s">
        <v>40</v>
      </c>
      <c r="RB42" s="71" t="s">
        <v>40</v>
      </c>
      <c r="RC42" s="71" t="s">
        <v>40</v>
      </c>
      <c r="RD42" s="71" t="s">
        <v>40</v>
      </c>
      <c r="RE42" s="71" t="s">
        <v>40</v>
      </c>
      <c r="RF42" s="71" t="s">
        <v>40</v>
      </c>
      <c r="RG42" s="71" t="s">
        <v>40</v>
      </c>
      <c r="RH42" s="71" t="s">
        <v>40</v>
      </c>
      <c r="RI42" s="71" t="s">
        <v>40</v>
      </c>
      <c r="RJ42" s="71" t="s">
        <v>40</v>
      </c>
      <c r="RK42" s="71" t="s">
        <v>40</v>
      </c>
      <c r="RL42" s="71" t="s">
        <v>40</v>
      </c>
      <c r="RM42" s="71" t="s">
        <v>40</v>
      </c>
      <c r="RN42" s="71" t="s">
        <v>40</v>
      </c>
      <c r="RO42" s="71" t="s">
        <v>40</v>
      </c>
      <c r="RP42" s="71" t="s">
        <v>40</v>
      </c>
      <c r="RQ42" s="71" t="s">
        <v>40</v>
      </c>
      <c r="RR42" s="71" t="s">
        <v>40</v>
      </c>
      <c r="RS42" s="71" t="s">
        <v>40</v>
      </c>
      <c r="RT42" s="71" t="s">
        <v>40</v>
      </c>
      <c r="RU42" s="71" t="s">
        <v>40</v>
      </c>
      <c r="RV42" s="71" t="s">
        <v>40</v>
      </c>
      <c r="RW42" s="71" t="s">
        <v>40</v>
      </c>
      <c r="RX42" s="71" t="s">
        <v>40</v>
      </c>
      <c r="RY42" s="71" t="s">
        <v>40</v>
      </c>
      <c r="RZ42" s="71" t="s">
        <v>40</v>
      </c>
      <c r="SA42" s="71" t="s">
        <v>40</v>
      </c>
      <c r="SB42" s="71" t="s">
        <v>40</v>
      </c>
      <c r="SC42" s="71" t="s">
        <v>40</v>
      </c>
      <c r="SD42" s="71" t="s">
        <v>40</v>
      </c>
      <c r="SE42" s="71" t="s">
        <v>40</v>
      </c>
      <c r="SF42" s="71" t="s">
        <v>40</v>
      </c>
      <c r="SG42" s="71" t="s">
        <v>40</v>
      </c>
      <c r="SH42" s="71" t="s">
        <v>40</v>
      </c>
      <c r="SI42" s="71" t="s">
        <v>40</v>
      </c>
      <c r="SJ42" s="71" t="s">
        <v>40</v>
      </c>
      <c r="SK42" s="71" t="s">
        <v>40</v>
      </c>
      <c r="SL42" s="71" t="s">
        <v>40</v>
      </c>
      <c r="SM42" s="71" t="s">
        <v>40</v>
      </c>
      <c r="SN42" s="71" t="s">
        <v>40</v>
      </c>
      <c r="SO42" s="71" t="s">
        <v>40</v>
      </c>
      <c r="SP42" s="71" t="s">
        <v>40</v>
      </c>
      <c r="SQ42" s="71" t="s">
        <v>40</v>
      </c>
      <c r="SR42" s="71" t="s">
        <v>40</v>
      </c>
      <c r="SS42" s="71" t="s">
        <v>40</v>
      </c>
      <c r="ST42" s="71" t="s">
        <v>40</v>
      </c>
      <c r="SU42" s="71" t="s">
        <v>40</v>
      </c>
      <c r="SV42" s="71" t="s">
        <v>40</v>
      </c>
      <c r="SW42" s="71" t="s">
        <v>40</v>
      </c>
      <c r="SX42" s="71" t="s">
        <v>40</v>
      </c>
      <c r="SY42" s="71" t="s">
        <v>40</v>
      </c>
      <c r="SZ42" s="71" t="s">
        <v>40</v>
      </c>
      <c r="TA42" s="71" t="s">
        <v>40</v>
      </c>
      <c r="TB42" s="71" t="s">
        <v>40</v>
      </c>
      <c r="TC42" s="71" t="s">
        <v>40</v>
      </c>
      <c r="TD42" s="71" t="s">
        <v>40</v>
      </c>
      <c r="TE42" s="71" t="s">
        <v>40</v>
      </c>
      <c r="TF42" s="71" t="s">
        <v>40</v>
      </c>
      <c r="TG42" s="71" t="s">
        <v>40</v>
      </c>
      <c r="TH42" s="71" t="s">
        <v>40</v>
      </c>
      <c r="TI42" s="71" t="s">
        <v>40</v>
      </c>
      <c r="TJ42" s="71" t="s">
        <v>40</v>
      </c>
      <c r="TK42" s="71" t="s">
        <v>40</v>
      </c>
      <c r="TL42" s="71" t="s">
        <v>40</v>
      </c>
      <c r="TM42" s="71" t="s">
        <v>40</v>
      </c>
      <c r="TN42" s="71" t="s">
        <v>40</v>
      </c>
      <c r="TO42" s="71" t="s">
        <v>40</v>
      </c>
      <c r="TP42" s="71" t="s">
        <v>40</v>
      </c>
      <c r="TQ42" s="71" t="s">
        <v>40</v>
      </c>
      <c r="TR42" s="71" t="s">
        <v>40</v>
      </c>
      <c r="TS42" s="71" t="s">
        <v>40</v>
      </c>
      <c r="TT42" s="71" t="s">
        <v>40</v>
      </c>
      <c r="TU42" s="71" t="s">
        <v>40</v>
      </c>
      <c r="TV42" s="71" t="s">
        <v>40</v>
      </c>
      <c r="TW42" s="71" t="s">
        <v>40</v>
      </c>
      <c r="TX42" s="71" t="s">
        <v>40</v>
      </c>
      <c r="TY42" s="71" t="s">
        <v>40</v>
      </c>
      <c r="TZ42" s="71" t="s">
        <v>40</v>
      </c>
      <c r="UA42" s="71" t="s">
        <v>40</v>
      </c>
      <c r="UB42" s="71" t="s">
        <v>40</v>
      </c>
      <c r="UC42" s="71" t="s">
        <v>40</v>
      </c>
      <c r="UD42" s="71" t="s">
        <v>40</v>
      </c>
      <c r="UE42" s="71" t="s">
        <v>40</v>
      </c>
      <c r="UF42" s="71" t="s">
        <v>40</v>
      </c>
      <c r="UG42" s="71" t="s">
        <v>40</v>
      </c>
      <c r="UH42" s="71" t="s">
        <v>40</v>
      </c>
      <c r="UI42" s="71" t="s">
        <v>40</v>
      </c>
      <c r="UJ42" s="71" t="s">
        <v>40</v>
      </c>
      <c r="UK42" s="71" t="s">
        <v>40</v>
      </c>
      <c r="UL42" s="71" t="s">
        <v>40</v>
      </c>
      <c r="UM42" s="71" t="s">
        <v>40</v>
      </c>
      <c r="UN42" s="71" t="s">
        <v>40</v>
      </c>
      <c r="UO42" s="71" t="s">
        <v>40</v>
      </c>
      <c r="UP42" s="71" t="s">
        <v>40</v>
      </c>
      <c r="UQ42" s="71" t="s">
        <v>40</v>
      </c>
      <c r="UR42" s="71" t="s">
        <v>40</v>
      </c>
      <c r="US42" s="71" t="s">
        <v>40</v>
      </c>
      <c r="UT42" s="71" t="s">
        <v>40</v>
      </c>
      <c r="UU42" s="71" t="s">
        <v>40</v>
      </c>
      <c r="UV42" s="71" t="s">
        <v>40</v>
      </c>
      <c r="UW42" s="71" t="s">
        <v>40</v>
      </c>
      <c r="UX42" s="71" t="s">
        <v>40</v>
      </c>
      <c r="UY42" s="71" t="s">
        <v>40</v>
      </c>
      <c r="UZ42" s="71" t="s">
        <v>40</v>
      </c>
      <c r="VA42" s="71" t="s">
        <v>40</v>
      </c>
      <c r="VB42" s="71" t="s">
        <v>40</v>
      </c>
      <c r="VC42" s="71" t="s">
        <v>40</v>
      </c>
      <c r="VD42" s="71" t="s">
        <v>40</v>
      </c>
      <c r="VE42" s="71" t="s">
        <v>40</v>
      </c>
      <c r="VF42" s="71" t="s">
        <v>40</v>
      </c>
      <c r="VG42" s="71" t="s">
        <v>40</v>
      </c>
      <c r="VH42" s="71" t="s">
        <v>40</v>
      </c>
      <c r="VI42" s="71" t="s">
        <v>40</v>
      </c>
      <c r="VJ42" s="71" t="s">
        <v>40</v>
      </c>
      <c r="VK42" s="71" t="s">
        <v>40</v>
      </c>
      <c r="VL42" s="71" t="s">
        <v>40</v>
      </c>
      <c r="VM42" s="71" t="s">
        <v>40</v>
      </c>
      <c r="VN42" s="71" t="s">
        <v>40</v>
      </c>
      <c r="VO42" s="71" t="s">
        <v>40</v>
      </c>
      <c r="VP42" s="71" t="s">
        <v>40</v>
      </c>
      <c r="VQ42" s="71" t="s">
        <v>40</v>
      </c>
      <c r="VR42" s="71" t="s">
        <v>40</v>
      </c>
      <c r="VS42" s="71" t="s">
        <v>40</v>
      </c>
      <c r="VT42" s="71" t="s">
        <v>40</v>
      </c>
      <c r="VU42" s="71" t="s">
        <v>40</v>
      </c>
      <c r="VV42" s="71" t="s">
        <v>40</v>
      </c>
      <c r="VW42" s="71" t="s">
        <v>40</v>
      </c>
      <c r="VX42" s="71" t="s">
        <v>40</v>
      </c>
      <c r="VY42" s="71" t="s">
        <v>40</v>
      </c>
      <c r="VZ42" s="71" t="s">
        <v>40</v>
      </c>
      <c r="WA42" s="71" t="s">
        <v>40</v>
      </c>
      <c r="WB42" s="71" t="s">
        <v>40</v>
      </c>
      <c r="WC42" s="71" t="s">
        <v>40</v>
      </c>
      <c r="WD42" s="71" t="s">
        <v>40</v>
      </c>
      <c r="WE42" s="71" t="s">
        <v>40</v>
      </c>
      <c r="WF42" s="71" t="s">
        <v>40</v>
      </c>
      <c r="WG42" s="71" t="s">
        <v>40</v>
      </c>
      <c r="WH42" s="71" t="s">
        <v>40</v>
      </c>
      <c r="WI42" s="71" t="s">
        <v>40</v>
      </c>
      <c r="WJ42" s="71" t="s">
        <v>40</v>
      </c>
      <c r="WK42" s="71" t="s">
        <v>40</v>
      </c>
      <c r="WL42" s="71" t="s">
        <v>40</v>
      </c>
      <c r="WM42" s="71" t="s">
        <v>40</v>
      </c>
      <c r="WN42" s="71" t="s">
        <v>40</v>
      </c>
      <c r="WO42" s="71" t="s">
        <v>40</v>
      </c>
      <c r="WP42" s="71" t="s">
        <v>40</v>
      </c>
      <c r="WQ42" s="71" t="s">
        <v>40</v>
      </c>
      <c r="WR42" s="71" t="s">
        <v>40</v>
      </c>
      <c r="WS42" s="71" t="s">
        <v>40</v>
      </c>
      <c r="WT42" s="71" t="s">
        <v>40</v>
      </c>
      <c r="WU42" s="71" t="s">
        <v>40</v>
      </c>
      <c r="WV42" s="71" t="s">
        <v>40</v>
      </c>
      <c r="WW42" s="71" t="s">
        <v>40</v>
      </c>
      <c r="WX42" s="71" t="s">
        <v>40</v>
      </c>
      <c r="WY42" s="71" t="s">
        <v>40</v>
      </c>
      <c r="WZ42" s="71" t="s">
        <v>40</v>
      </c>
      <c r="XA42" s="71" t="s">
        <v>40</v>
      </c>
      <c r="XB42" s="71" t="s">
        <v>40</v>
      </c>
      <c r="XC42" s="71" t="s">
        <v>40</v>
      </c>
      <c r="XD42" s="71" t="s">
        <v>40</v>
      </c>
      <c r="XE42" s="71" t="s">
        <v>40</v>
      </c>
      <c r="XF42" s="71" t="s">
        <v>40</v>
      </c>
      <c r="XG42" s="71" t="s">
        <v>40</v>
      </c>
      <c r="XH42" s="71" t="s">
        <v>40</v>
      </c>
      <c r="XI42" s="71" t="s">
        <v>40</v>
      </c>
      <c r="XJ42" s="71" t="s">
        <v>40</v>
      </c>
      <c r="XK42" s="71" t="s">
        <v>40</v>
      </c>
      <c r="XL42" s="71" t="s">
        <v>40</v>
      </c>
      <c r="XM42" s="71" t="s">
        <v>40</v>
      </c>
      <c r="XN42" s="71" t="s">
        <v>40</v>
      </c>
      <c r="XO42" s="71" t="s">
        <v>40</v>
      </c>
      <c r="XP42" s="71" t="s">
        <v>40</v>
      </c>
      <c r="XQ42" s="71" t="s">
        <v>40</v>
      </c>
      <c r="XR42" s="71" t="s">
        <v>40</v>
      </c>
      <c r="XS42" s="71" t="s">
        <v>40</v>
      </c>
      <c r="XT42" s="71" t="s">
        <v>40</v>
      </c>
      <c r="XU42" s="71" t="s">
        <v>40</v>
      </c>
      <c r="XV42" s="71" t="s">
        <v>40</v>
      </c>
      <c r="XW42" s="71" t="s">
        <v>40</v>
      </c>
      <c r="XX42" s="71" t="s">
        <v>40</v>
      </c>
      <c r="XY42" s="71" t="s">
        <v>40</v>
      </c>
      <c r="XZ42" s="71" t="s">
        <v>40</v>
      </c>
      <c r="YA42" s="71" t="s">
        <v>40</v>
      </c>
      <c r="YB42" s="71" t="s">
        <v>40</v>
      </c>
      <c r="YC42" s="71" t="s">
        <v>40</v>
      </c>
      <c r="YD42" s="71" t="s">
        <v>40</v>
      </c>
      <c r="YE42" s="71" t="s">
        <v>40</v>
      </c>
      <c r="YF42" s="71" t="s">
        <v>40</v>
      </c>
      <c r="YG42" s="71" t="s">
        <v>40</v>
      </c>
      <c r="YH42" s="71" t="s">
        <v>40</v>
      </c>
      <c r="YI42" s="71" t="s">
        <v>40</v>
      </c>
      <c r="YJ42" s="71" t="s">
        <v>40</v>
      </c>
      <c r="YK42" s="71" t="s">
        <v>40</v>
      </c>
      <c r="YL42" s="71" t="s">
        <v>40</v>
      </c>
      <c r="YM42" s="71" t="s">
        <v>40</v>
      </c>
      <c r="YN42" s="71" t="s">
        <v>40</v>
      </c>
      <c r="YO42" s="71" t="s">
        <v>40</v>
      </c>
      <c r="YP42" s="71" t="s">
        <v>40</v>
      </c>
      <c r="YQ42" s="71" t="s">
        <v>40</v>
      </c>
      <c r="YR42" s="71" t="s">
        <v>40</v>
      </c>
      <c r="YS42" s="71" t="s">
        <v>40</v>
      </c>
      <c r="YT42" s="71" t="s">
        <v>40</v>
      </c>
      <c r="YU42" s="71" t="s">
        <v>40</v>
      </c>
      <c r="YV42" s="71" t="s">
        <v>40</v>
      </c>
      <c r="YW42" s="71" t="s">
        <v>40</v>
      </c>
      <c r="YX42" s="71" t="s">
        <v>40</v>
      </c>
      <c r="YY42" s="71" t="s">
        <v>40</v>
      </c>
      <c r="YZ42" s="71" t="s">
        <v>40</v>
      </c>
      <c r="ZA42" s="71" t="s">
        <v>40</v>
      </c>
      <c r="ZB42" s="71" t="s">
        <v>40</v>
      </c>
      <c r="ZC42" s="71" t="s">
        <v>40</v>
      </c>
      <c r="ZD42" s="71" t="s">
        <v>40</v>
      </c>
      <c r="ZE42" s="71" t="s">
        <v>40</v>
      </c>
      <c r="ZF42" s="71" t="s">
        <v>40</v>
      </c>
      <c r="ZG42" s="71" t="s">
        <v>40</v>
      </c>
      <c r="ZH42" s="71" t="s">
        <v>40</v>
      </c>
      <c r="ZI42" s="71" t="s">
        <v>40</v>
      </c>
      <c r="ZJ42" s="71" t="s">
        <v>40</v>
      </c>
      <c r="ZK42" s="71" t="s">
        <v>40</v>
      </c>
      <c r="ZL42" s="71" t="s">
        <v>40</v>
      </c>
      <c r="ZM42" s="71" t="s">
        <v>40</v>
      </c>
      <c r="ZN42" s="71" t="s">
        <v>40</v>
      </c>
      <c r="ZO42" s="71" t="s">
        <v>40</v>
      </c>
      <c r="ZP42" s="71" t="s">
        <v>40</v>
      </c>
      <c r="ZQ42" s="71" t="s">
        <v>40</v>
      </c>
      <c r="ZR42" s="71" t="s">
        <v>40</v>
      </c>
      <c r="ZS42" s="71" t="s">
        <v>40</v>
      </c>
      <c r="ZT42" s="71" t="s">
        <v>40</v>
      </c>
      <c r="ZU42" s="71" t="s">
        <v>40</v>
      </c>
      <c r="ZV42" s="71" t="s">
        <v>40</v>
      </c>
      <c r="ZW42" s="71" t="s">
        <v>40</v>
      </c>
      <c r="ZX42" s="71" t="s">
        <v>40</v>
      </c>
      <c r="ZY42" s="71" t="s">
        <v>40</v>
      </c>
      <c r="ZZ42" s="71" t="s">
        <v>40</v>
      </c>
      <c r="AAA42" s="71" t="s">
        <v>40</v>
      </c>
      <c r="AAB42" s="71" t="s">
        <v>40</v>
      </c>
      <c r="AAC42" s="71" t="s">
        <v>40</v>
      </c>
      <c r="AAD42" s="71" t="s">
        <v>40</v>
      </c>
      <c r="AAE42" s="71" t="s">
        <v>40</v>
      </c>
      <c r="AAF42" s="71" t="s">
        <v>40</v>
      </c>
      <c r="AAG42" s="71" t="s">
        <v>40</v>
      </c>
      <c r="AAH42" s="71" t="s">
        <v>40</v>
      </c>
      <c r="AAI42" s="71" t="s">
        <v>40</v>
      </c>
      <c r="AAJ42" s="71" t="s">
        <v>40</v>
      </c>
      <c r="AAK42" s="71" t="s">
        <v>40</v>
      </c>
      <c r="AAL42" s="71" t="s">
        <v>40</v>
      </c>
      <c r="AAM42" s="71" t="s">
        <v>40</v>
      </c>
      <c r="AAN42" s="71" t="s">
        <v>40</v>
      </c>
      <c r="AAO42" s="71" t="s">
        <v>40</v>
      </c>
      <c r="AAP42" s="71" t="s">
        <v>40</v>
      </c>
      <c r="AAQ42" s="71" t="s">
        <v>40</v>
      </c>
      <c r="AAR42" s="71" t="s">
        <v>40</v>
      </c>
      <c r="AAS42" s="71" t="s">
        <v>40</v>
      </c>
      <c r="AAT42" s="71" t="s">
        <v>40</v>
      </c>
      <c r="AAU42" s="71" t="s">
        <v>40</v>
      </c>
      <c r="AAV42" s="71" t="s">
        <v>40</v>
      </c>
      <c r="AAW42" s="71" t="s">
        <v>40</v>
      </c>
      <c r="AAX42" s="71" t="s">
        <v>40</v>
      </c>
      <c r="AAY42" s="71" t="s">
        <v>40</v>
      </c>
      <c r="AAZ42" s="71" t="s">
        <v>40</v>
      </c>
      <c r="ABA42" s="71" t="s">
        <v>40</v>
      </c>
      <c r="ABB42" s="71" t="s">
        <v>40</v>
      </c>
      <c r="ABC42" s="71" t="s">
        <v>40</v>
      </c>
      <c r="ABD42" s="71" t="s">
        <v>40</v>
      </c>
      <c r="ABE42" s="71" t="s">
        <v>40</v>
      </c>
      <c r="ABF42" s="71" t="s">
        <v>40</v>
      </c>
      <c r="ABG42" s="71" t="s">
        <v>40</v>
      </c>
      <c r="ABH42" s="71" t="s">
        <v>40</v>
      </c>
      <c r="ABI42" s="71" t="s">
        <v>40</v>
      </c>
      <c r="ABJ42" s="71" t="s">
        <v>40</v>
      </c>
      <c r="ABK42" s="71" t="s">
        <v>40</v>
      </c>
      <c r="ABL42" s="71" t="s">
        <v>40</v>
      </c>
      <c r="ABM42" s="71" t="s">
        <v>40</v>
      </c>
      <c r="ABN42" s="71" t="s">
        <v>40</v>
      </c>
      <c r="ABO42" s="71" t="s">
        <v>40</v>
      </c>
      <c r="ABP42" s="71" t="s">
        <v>40</v>
      </c>
      <c r="ABQ42" s="71" t="s">
        <v>40</v>
      </c>
      <c r="ABR42" s="71" t="s">
        <v>40</v>
      </c>
      <c r="ABS42" s="71" t="s">
        <v>40</v>
      </c>
      <c r="ABT42" s="71" t="s">
        <v>40</v>
      </c>
      <c r="ABU42" s="71" t="s">
        <v>40</v>
      </c>
      <c r="ABV42" s="71" t="s">
        <v>40</v>
      </c>
      <c r="ABW42" s="71" t="s">
        <v>40</v>
      </c>
      <c r="ABX42" s="71" t="s">
        <v>40</v>
      </c>
      <c r="ABY42" s="71" t="s">
        <v>40</v>
      </c>
      <c r="ABZ42" s="71" t="s">
        <v>40</v>
      </c>
      <c r="ACA42" s="71" t="s">
        <v>40</v>
      </c>
      <c r="ACB42" s="71" t="s">
        <v>40</v>
      </c>
      <c r="ACC42" s="71" t="s">
        <v>40</v>
      </c>
      <c r="ACD42" s="71" t="s">
        <v>40</v>
      </c>
      <c r="ACE42" s="71" t="s">
        <v>40</v>
      </c>
      <c r="ACF42" s="71" t="s">
        <v>40</v>
      </c>
      <c r="ACG42" s="71" t="s">
        <v>40</v>
      </c>
      <c r="ACH42" s="71" t="s">
        <v>40</v>
      </c>
      <c r="ACI42" s="71" t="s">
        <v>40</v>
      </c>
      <c r="ACJ42" s="71" t="s">
        <v>40</v>
      </c>
      <c r="ACK42" s="71" t="s">
        <v>40</v>
      </c>
      <c r="ACL42" s="71" t="s">
        <v>40</v>
      </c>
      <c r="ACM42" s="71" t="s">
        <v>40</v>
      </c>
      <c r="ACN42" s="71" t="s">
        <v>40</v>
      </c>
      <c r="ACO42" s="71" t="s">
        <v>40</v>
      </c>
      <c r="ACP42" s="71" t="s">
        <v>40</v>
      </c>
      <c r="ACQ42" s="71" t="s">
        <v>40</v>
      </c>
      <c r="ACR42" s="71" t="s">
        <v>40</v>
      </c>
      <c r="ACS42" s="71" t="s">
        <v>40</v>
      </c>
      <c r="ACT42" s="71" t="s">
        <v>40</v>
      </c>
      <c r="ACU42" s="71" t="s">
        <v>40</v>
      </c>
      <c r="ACV42" s="71" t="s">
        <v>40</v>
      </c>
      <c r="ACW42" s="71" t="s">
        <v>40</v>
      </c>
      <c r="ACX42" s="71" t="s">
        <v>40</v>
      </c>
      <c r="ACY42" s="71" t="s">
        <v>40</v>
      </c>
      <c r="ACZ42" s="71" t="s">
        <v>40</v>
      </c>
      <c r="ADA42" s="71" t="s">
        <v>40</v>
      </c>
      <c r="ADB42" s="71" t="s">
        <v>40</v>
      </c>
      <c r="ADC42" s="71" t="s">
        <v>40</v>
      </c>
      <c r="ADD42" s="71" t="s">
        <v>40</v>
      </c>
      <c r="ADE42" s="71" t="s">
        <v>40</v>
      </c>
      <c r="ADF42" s="71" t="s">
        <v>40</v>
      </c>
      <c r="ADG42" s="71" t="s">
        <v>40</v>
      </c>
      <c r="ADH42" s="71" t="s">
        <v>40</v>
      </c>
      <c r="ADI42" s="71" t="s">
        <v>40</v>
      </c>
      <c r="ADJ42" s="71" t="s">
        <v>40</v>
      </c>
      <c r="ADK42" s="71" t="s">
        <v>40</v>
      </c>
      <c r="ADL42" s="71" t="s">
        <v>40</v>
      </c>
      <c r="ADM42" s="71" t="s">
        <v>40</v>
      </c>
      <c r="ADN42" s="71" t="s">
        <v>40</v>
      </c>
      <c r="ADO42" s="71" t="s">
        <v>40</v>
      </c>
      <c r="ADP42" s="71" t="s">
        <v>40</v>
      </c>
      <c r="ADQ42" s="71" t="s">
        <v>40</v>
      </c>
      <c r="ADR42" s="71" t="s">
        <v>40</v>
      </c>
      <c r="ADS42" s="71" t="s">
        <v>40</v>
      </c>
      <c r="ADT42" s="71" t="s">
        <v>40</v>
      </c>
      <c r="ADU42" s="71" t="s">
        <v>40</v>
      </c>
      <c r="ADV42" s="71" t="s">
        <v>40</v>
      </c>
      <c r="ADW42" s="71" t="s">
        <v>40</v>
      </c>
      <c r="ADX42" s="71" t="s">
        <v>40</v>
      </c>
      <c r="ADY42" s="71" t="s">
        <v>40</v>
      </c>
      <c r="ADZ42" s="71" t="s">
        <v>40</v>
      </c>
      <c r="AEA42" s="71" t="s">
        <v>40</v>
      </c>
      <c r="AEB42" s="71" t="s">
        <v>40</v>
      </c>
      <c r="AEC42" s="71" t="s">
        <v>40</v>
      </c>
      <c r="AED42" s="71" t="s">
        <v>40</v>
      </c>
      <c r="AEE42" s="71" t="s">
        <v>40</v>
      </c>
      <c r="AEF42" s="71" t="s">
        <v>40</v>
      </c>
      <c r="AEG42" s="71" t="s">
        <v>40</v>
      </c>
      <c r="AEH42" s="71" t="s">
        <v>40</v>
      </c>
      <c r="AEI42" s="71" t="s">
        <v>40</v>
      </c>
      <c r="AEJ42" s="71" t="s">
        <v>40</v>
      </c>
      <c r="AEK42" s="71" t="s">
        <v>40</v>
      </c>
      <c r="AEL42" s="71" t="s">
        <v>40</v>
      </c>
      <c r="AEM42" s="71" t="s">
        <v>40</v>
      </c>
      <c r="AEN42" s="71" t="s">
        <v>40</v>
      </c>
      <c r="AEO42" s="71" t="s">
        <v>40</v>
      </c>
      <c r="AEP42" s="71" t="s">
        <v>40</v>
      </c>
      <c r="AEQ42" s="71" t="s">
        <v>40</v>
      </c>
      <c r="AER42" s="71" t="s">
        <v>40</v>
      </c>
      <c r="AES42" s="71" t="s">
        <v>40</v>
      </c>
      <c r="AET42" s="71" t="s">
        <v>40</v>
      </c>
      <c r="AEU42" s="71" t="s">
        <v>40</v>
      </c>
      <c r="AEV42" s="71" t="s">
        <v>40</v>
      </c>
      <c r="AEW42" s="71" t="s">
        <v>40</v>
      </c>
      <c r="AEX42" s="71" t="s">
        <v>40</v>
      </c>
      <c r="AEY42" s="71" t="s">
        <v>40</v>
      </c>
      <c r="AEZ42" s="71" t="s">
        <v>40</v>
      </c>
      <c r="AFA42" s="71" t="s">
        <v>40</v>
      </c>
      <c r="AFB42" s="71" t="s">
        <v>40</v>
      </c>
      <c r="AFC42" s="71" t="s">
        <v>40</v>
      </c>
      <c r="AFD42" s="71" t="s">
        <v>40</v>
      </c>
      <c r="AFE42" s="71" t="s">
        <v>40</v>
      </c>
      <c r="AFF42" s="71" t="s">
        <v>40</v>
      </c>
      <c r="AFG42" s="71" t="s">
        <v>40</v>
      </c>
      <c r="AFH42" s="71" t="s">
        <v>40</v>
      </c>
      <c r="AFI42" s="71" t="s">
        <v>40</v>
      </c>
      <c r="AFJ42" s="71" t="s">
        <v>40</v>
      </c>
      <c r="AFK42" s="71" t="s">
        <v>40</v>
      </c>
      <c r="AFL42" s="71" t="s">
        <v>40</v>
      </c>
      <c r="AFM42" s="71" t="s">
        <v>40</v>
      </c>
      <c r="AFN42" s="71" t="s">
        <v>40</v>
      </c>
      <c r="AFO42" s="71" t="s">
        <v>40</v>
      </c>
      <c r="AFP42" s="71" t="s">
        <v>40</v>
      </c>
      <c r="AFQ42" s="71" t="s">
        <v>40</v>
      </c>
      <c r="AFR42" s="71" t="s">
        <v>40</v>
      </c>
      <c r="AFS42" s="71" t="s">
        <v>40</v>
      </c>
      <c r="AFT42" s="71" t="s">
        <v>40</v>
      </c>
      <c r="AFU42" s="71" t="s">
        <v>40</v>
      </c>
      <c r="AFV42" s="71" t="s">
        <v>40</v>
      </c>
      <c r="AFW42" s="71" t="s">
        <v>40</v>
      </c>
      <c r="AFX42" s="71" t="s">
        <v>40</v>
      </c>
      <c r="AFY42" s="71" t="s">
        <v>40</v>
      </c>
      <c r="AFZ42" s="71" t="s">
        <v>40</v>
      </c>
      <c r="AGA42" s="71" t="s">
        <v>40</v>
      </c>
      <c r="AGB42" s="71" t="s">
        <v>40</v>
      </c>
      <c r="AGC42" s="71" t="s">
        <v>40</v>
      </c>
      <c r="AGD42" s="71" t="s">
        <v>40</v>
      </c>
      <c r="AGE42" s="71" t="s">
        <v>40</v>
      </c>
      <c r="AGF42" s="71" t="s">
        <v>40</v>
      </c>
      <c r="AGG42" s="71" t="s">
        <v>40</v>
      </c>
      <c r="AGH42" s="71" t="s">
        <v>40</v>
      </c>
      <c r="AGI42" s="71" t="s">
        <v>40</v>
      </c>
      <c r="AGJ42" s="71" t="s">
        <v>40</v>
      </c>
      <c r="AGK42" s="71" t="s">
        <v>40</v>
      </c>
      <c r="AGL42" s="71" t="s">
        <v>40</v>
      </c>
      <c r="AGM42" s="71" t="s">
        <v>40</v>
      </c>
      <c r="AGN42" s="71" t="s">
        <v>40</v>
      </c>
      <c r="AGO42" s="71" t="s">
        <v>40</v>
      </c>
      <c r="AGP42" s="71" t="s">
        <v>40</v>
      </c>
      <c r="AGQ42" s="71" t="s">
        <v>40</v>
      </c>
      <c r="AGR42" s="71" t="s">
        <v>40</v>
      </c>
      <c r="AGS42" s="71" t="s">
        <v>40</v>
      </c>
      <c r="AGT42" s="71" t="s">
        <v>40</v>
      </c>
      <c r="AGU42" s="71" t="s">
        <v>40</v>
      </c>
      <c r="AGV42" s="71" t="s">
        <v>40</v>
      </c>
      <c r="AGW42" s="71" t="s">
        <v>40</v>
      </c>
      <c r="AGX42" s="71" t="s">
        <v>40</v>
      </c>
      <c r="AGY42" s="71" t="s">
        <v>40</v>
      </c>
      <c r="AGZ42" s="71" t="s">
        <v>40</v>
      </c>
      <c r="AHA42" s="71" t="s">
        <v>40</v>
      </c>
      <c r="AHB42" s="71" t="s">
        <v>40</v>
      </c>
      <c r="AHC42" s="71" t="s">
        <v>40</v>
      </c>
      <c r="AHD42" s="71" t="s">
        <v>40</v>
      </c>
      <c r="AHE42" s="71" t="s">
        <v>40</v>
      </c>
      <c r="AHF42" s="71" t="s">
        <v>40</v>
      </c>
      <c r="AHG42" s="71" t="s">
        <v>40</v>
      </c>
      <c r="AHH42" s="71" t="s">
        <v>40</v>
      </c>
      <c r="AHI42" s="71" t="s">
        <v>40</v>
      </c>
      <c r="AHJ42" s="71" t="s">
        <v>40</v>
      </c>
      <c r="AHK42" s="71" t="s">
        <v>40</v>
      </c>
      <c r="AHL42" s="71" t="s">
        <v>40</v>
      </c>
      <c r="AHM42" s="71" t="s">
        <v>40</v>
      </c>
      <c r="AHN42" s="71" t="s">
        <v>40</v>
      </c>
      <c r="AHO42" s="71" t="s">
        <v>40</v>
      </c>
      <c r="AHP42" s="71" t="s">
        <v>40</v>
      </c>
      <c r="AHQ42" s="71" t="s">
        <v>40</v>
      </c>
      <c r="AHR42" s="71" t="s">
        <v>40</v>
      </c>
      <c r="AHS42" s="71" t="s">
        <v>40</v>
      </c>
      <c r="AHT42" s="71" t="s">
        <v>40</v>
      </c>
      <c r="AHU42" s="71" t="s">
        <v>40</v>
      </c>
      <c r="AHV42" s="71" t="s">
        <v>40</v>
      </c>
      <c r="AHW42" s="71" t="s">
        <v>40</v>
      </c>
      <c r="AHX42" s="71" t="s">
        <v>40</v>
      </c>
      <c r="AHY42" s="71" t="s">
        <v>40</v>
      </c>
      <c r="AHZ42" s="71" t="s">
        <v>40</v>
      </c>
      <c r="AIA42" s="71" t="s">
        <v>40</v>
      </c>
      <c r="AIB42" s="71" t="s">
        <v>40</v>
      </c>
      <c r="AIC42" s="71" t="s">
        <v>40</v>
      </c>
      <c r="AID42" s="71" t="s">
        <v>40</v>
      </c>
      <c r="AIE42" s="71" t="s">
        <v>40</v>
      </c>
      <c r="AIF42" s="71" t="s">
        <v>40</v>
      </c>
      <c r="AIG42" s="71" t="s">
        <v>40</v>
      </c>
      <c r="AIH42" s="71" t="s">
        <v>40</v>
      </c>
      <c r="AII42" s="71" t="s">
        <v>40</v>
      </c>
      <c r="AIJ42" s="71" t="s">
        <v>40</v>
      </c>
      <c r="AIK42" s="71" t="s">
        <v>40</v>
      </c>
      <c r="AIL42" s="71" t="s">
        <v>40</v>
      </c>
      <c r="AIM42" s="71" t="s">
        <v>40</v>
      </c>
      <c r="AIN42" s="71" t="s">
        <v>40</v>
      </c>
      <c r="AIO42" s="71" t="s">
        <v>40</v>
      </c>
      <c r="AIP42" s="71" t="s">
        <v>40</v>
      </c>
      <c r="AIQ42" s="71" t="s">
        <v>40</v>
      </c>
      <c r="AIR42" s="71" t="s">
        <v>40</v>
      </c>
      <c r="AIS42" s="71" t="s">
        <v>40</v>
      </c>
      <c r="AIT42" s="71" t="s">
        <v>40</v>
      </c>
      <c r="AIU42" s="71" t="s">
        <v>40</v>
      </c>
      <c r="AIV42" s="71" t="s">
        <v>40</v>
      </c>
      <c r="AIW42" s="71" t="s">
        <v>40</v>
      </c>
      <c r="AIX42" s="71" t="s">
        <v>40</v>
      </c>
      <c r="AIY42" s="71" t="s">
        <v>40</v>
      </c>
      <c r="AIZ42" s="71" t="s">
        <v>40</v>
      </c>
      <c r="AJA42" s="71" t="s">
        <v>40</v>
      </c>
      <c r="AJB42" s="71" t="s">
        <v>40</v>
      </c>
      <c r="AJC42" s="71" t="s">
        <v>40</v>
      </c>
      <c r="AJD42" s="71" t="s">
        <v>40</v>
      </c>
      <c r="AJE42" s="71" t="s">
        <v>40</v>
      </c>
      <c r="AJF42" s="71" t="s">
        <v>40</v>
      </c>
      <c r="AJG42" s="71" t="s">
        <v>40</v>
      </c>
      <c r="AJH42" s="71" t="s">
        <v>40</v>
      </c>
      <c r="AJI42" s="71" t="s">
        <v>40</v>
      </c>
      <c r="AJJ42" s="71" t="s">
        <v>40</v>
      </c>
      <c r="AJK42" s="71" t="s">
        <v>40</v>
      </c>
      <c r="AJL42" s="71" t="s">
        <v>40</v>
      </c>
      <c r="AJM42" s="71" t="s">
        <v>40</v>
      </c>
      <c r="AJN42" s="71" t="s">
        <v>40</v>
      </c>
      <c r="AJO42" s="71" t="s">
        <v>40</v>
      </c>
      <c r="AJP42" s="71" t="s">
        <v>40</v>
      </c>
      <c r="AJQ42" s="71" t="s">
        <v>40</v>
      </c>
      <c r="AJR42" s="71" t="s">
        <v>40</v>
      </c>
      <c r="AJS42" s="71" t="s">
        <v>40</v>
      </c>
      <c r="AJT42" s="71" t="s">
        <v>40</v>
      </c>
      <c r="AJU42" s="71" t="s">
        <v>40</v>
      </c>
      <c r="AJV42" s="71" t="s">
        <v>40</v>
      </c>
      <c r="AJW42" s="71" t="s">
        <v>40</v>
      </c>
      <c r="AJX42" s="71" t="s">
        <v>40</v>
      </c>
      <c r="AJY42" s="71" t="s">
        <v>40</v>
      </c>
      <c r="AJZ42" s="71" t="s">
        <v>40</v>
      </c>
      <c r="AKA42" s="71" t="s">
        <v>40</v>
      </c>
      <c r="AKB42" s="71" t="s">
        <v>40</v>
      </c>
      <c r="AKC42" s="71" t="s">
        <v>40</v>
      </c>
      <c r="AKD42" s="71" t="s">
        <v>40</v>
      </c>
      <c r="AKE42" s="71" t="s">
        <v>40</v>
      </c>
      <c r="AKF42" s="71" t="s">
        <v>40</v>
      </c>
      <c r="AKG42" s="71" t="s">
        <v>40</v>
      </c>
      <c r="AKH42" s="71" t="s">
        <v>40</v>
      </c>
      <c r="AKI42" s="71" t="s">
        <v>40</v>
      </c>
      <c r="AKJ42" s="71" t="s">
        <v>40</v>
      </c>
      <c r="AKK42" s="71" t="s">
        <v>40</v>
      </c>
      <c r="AKL42" s="71" t="s">
        <v>40</v>
      </c>
      <c r="AKM42" s="71" t="s">
        <v>40</v>
      </c>
      <c r="AKN42" s="71" t="s">
        <v>40</v>
      </c>
      <c r="AKO42" s="71" t="s">
        <v>40</v>
      </c>
      <c r="AKP42" s="71" t="s">
        <v>40</v>
      </c>
      <c r="AKQ42" s="71" t="s">
        <v>40</v>
      </c>
      <c r="AKR42" s="71" t="s">
        <v>40</v>
      </c>
      <c r="AKS42" s="71" t="s">
        <v>40</v>
      </c>
      <c r="AKT42" s="71" t="s">
        <v>40</v>
      </c>
      <c r="AKU42" s="71" t="s">
        <v>40</v>
      </c>
      <c r="AKV42" s="71" t="s">
        <v>40</v>
      </c>
      <c r="AKW42" s="71" t="s">
        <v>40</v>
      </c>
      <c r="AKX42" s="71" t="s">
        <v>40</v>
      </c>
      <c r="AKY42" s="71" t="s">
        <v>40</v>
      </c>
      <c r="AKZ42" s="71" t="s">
        <v>40</v>
      </c>
      <c r="ALA42" s="71" t="s">
        <v>40</v>
      </c>
      <c r="ALB42" s="71" t="s">
        <v>40</v>
      </c>
      <c r="ALC42" s="71" t="s">
        <v>40</v>
      </c>
      <c r="ALD42" s="71" t="s">
        <v>40</v>
      </c>
      <c r="ALE42" s="71" t="s">
        <v>40</v>
      </c>
      <c r="ALF42" s="71" t="s">
        <v>40</v>
      </c>
      <c r="ALG42" s="71" t="s">
        <v>40</v>
      </c>
      <c r="ALH42" s="71" t="s">
        <v>40</v>
      </c>
      <c r="ALI42" s="71" t="s">
        <v>40</v>
      </c>
      <c r="ALJ42" s="71" t="s">
        <v>40</v>
      </c>
      <c r="ALK42" s="71" t="s">
        <v>40</v>
      </c>
      <c r="ALL42" s="71" t="s">
        <v>40</v>
      </c>
      <c r="ALM42" s="71" t="s">
        <v>40</v>
      </c>
      <c r="ALN42" s="71" t="s">
        <v>40</v>
      </c>
      <c r="ALO42" s="71" t="s">
        <v>40</v>
      </c>
      <c r="ALP42" s="71" t="s">
        <v>40</v>
      </c>
      <c r="ALQ42" s="71" t="s">
        <v>40</v>
      </c>
      <c r="ALR42" s="71" t="s">
        <v>40</v>
      </c>
      <c r="ALS42" s="71" t="s">
        <v>40</v>
      </c>
      <c r="ALT42" s="71" t="s">
        <v>40</v>
      </c>
      <c r="ALU42" s="71" t="s">
        <v>40</v>
      </c>
      <c r="ALV42" s="71" t="s">
        <v>40</v>
      </c>
      <c r="ALW42" s="71" t="s">
        <v>40</v>
      </c>
      <c r="ALX42" s="71" t="s">
        <v>40</v>
      </c>
      <c r="ALY42" s="71" t="s">
        <v>40</v>
      </c>
      <c r="ALZ42" s="71" t="s">
        <v>40</v>
      </c>
      <c r="AMA42" s="71" t="s">
        <v>40</v>
      </c>
      <c r="AMB42" s="71" t="s">
        <v>40</v>
      </c>
      <c r="AMC42" s="71" t="s">
        <v>40</v>
      </c>
      <c r="AMD42" s="71" t="s">
        <v>40</v>
      </c>
      <c r="AME42" s="71" t="s">
        <v>40</v>
      </c>
      <c r="AMF42" s="71" t="s">
        <v>40</v>
      </c>
      <c r="AMG42" s="71" t="s">
        <v>40</v>
      </c>
      <c r="AMH42" s="71" t="s">
        <v>40</v>
      </c>
      <c r="AMI42" s="71" t="s">
        <v>40</v>
      </c>
      <c r="AMJ42" s="71" t="s">
        <v>40</v>
      </c>
      <c r="AMK42" s="71" t="s">
        <v>40</v>
      </c>
      <c r="AML42" s="71" t="s">
        <v>40</v>
      </c>
      <c r="AMM42" s="71" t="s">
        <v>40</v>
      </c>
      <c r="AMN42" s="71" t="s">
        <v>40</v>
      </c>
      <c r="AMO42" s="71" t="s">
        <v>40</v>
      </c>
      <c r="AMP42" s="71" t="s">
        <v>40</v>
      </c>
      <c r="AMQ42" s="71" t="s">
        <v>40</v>
      </c>
      <c r="AMR42" s="71" t="s">
        <v>40</v>
      </c>
      <c r="AMS42" s="71" t="s">
        <v>40</v>
      </c>
      <c r="AMT42" s="71" t="s">
        <v>40</v>
      </c>
      <c r="AMU42" s="71" t="s">
        <v>40</v>
      </c>
      <c r="AMV42" s="71" t="s">
        <v>40</v>
      </c>
      <c r="AMW42" s="71" t="s">
        <v>40</v>
      </c>
      <c r="AMX42" s="71" t="s">
        <v>40</v>
      </c>
      <c r="AMY42" s="71" t="s">
        <v>40</v>
      </c>
      <c r="AMZ42" s="71" t="s">
        <v>40</v>
      </c>
      <c r="ANA42" s="71" t="s">
        <v>40</v>
      </c>
      <c r="ANB42" s="71" t="s">
        <v>40</v>
      </c>
      <c r="ANC42" s="71" t="s">
        <v>40</v>
      </c>
      <c r="AND42" s="71" t="s">
        <v>40</v>
      </c>
      <c r="ANE42" s="71" t="s">
        <v>40</v>
      </c>
      <c r="ANF42" s="71" t="s">
        <v>40</v>
      </c>
      <c r="ANG42" s="71" t="s">
        <v>40</v>
      </c>
      <c r="ANH42" s="71" t="s">
        <v>40</v>
      </c>
      <c r="ANI42" s="71" t="s">
        <v>40</v>
      </c>
      <c r="ANJ42" s="71" t="s">
        <v>40</v>
      </c>
      <c r="ANK42" s="71" t="s">
        <v>40</v>
      </c>
      <c r="ANL42" s="71" t="s">
        <v>40</v>
      </c>
      <c r="ANM42" s="71" t="s">
        <v>40</v>
      </c>
      <c r="ANN42" s="71" t="s">
        <v>40</v>
      </c>
      <c r="ANO42" s="71" t="s">
        <v>40</v>
      </c>
      <c r="ANP42" s="71" t="s">
        <v>40</v>
      </c>
      <c r="ANQ42" s="71" t="s">
        <v>40</v>
      </c>
      <c r="ANR42" s="71" t="s">
        <v>40</v>
      </c>
      <c r="ANS42" s="71" t="s">
        <v>40</v>
      </c>
      <c r="ANT42" s="71" t="s">
        <v>40</v>
      </c>
      <c r="ANU42" s="71" t="s">
        <v>40</v>
      </c>
      <c r="ANV42" s="71" t="s">
        <v>40</v>
      </c>
      <c r="ANW42" s="71" t="s">
        <v>40</v>
      </c>
      <c r="ANX42" s="71" t="s">
        <v>40</v>
      </c>
      <c r="ANY42" s="71" t="s">
        <v>40</v>
      </c>
      <c r="ANZ42" s="71" t="s">
        <v>40</v>
      </c>
      <c r="AOA42" s="71" t="s">
        <v>40</v>
      </c>
      <c r="AOB42" s="71" t="s">
        <v>40</v>
      </c>
      <c r="AOC42" s="71" t="s">
        <v>40</v>
      </c>
      <c r="AOD42" s="71" t="s">
        <v>40</v>
      </c>
      <c r="AOE42" s="71" t="s">
        <v>40</v>
      </c>
      <c r="AOF42" s="71" t="s">
        <v>40</v>
      </c>
      <c r="AOG42" s="71" t="s">
        <v>40</v>
      </c>
      <c r="AOH42" s="71" t="s">
        <v>40</v>
      </c>
      <c r="AOI42" s="71" t="s">
        <v>40</v>
      </c>
      <c r="AOJ42" s="71" t="s">
        <v>40</v>
      </c>
      <c r="AOK42" s="71" t="s">
        <v>40</v>
      </c>
      <c r="AOL42" s="71" t="s">
        <v>40</v>
      </c>
      <c r="AOM42" s="71" t="s">
        <v>40</v>
      </c>
      <c r="AON42" s="71" t="s">
        <v>40</v>
      </c>
      <c r="AOO42" s="71" t="s">
        <v>40</v>
      </c>
      <c r="AOP42" s="71" t="s">
        <v>40</v>
      </c>
      <c r="AOQ42" s="71" t="s">
        <v>40</v>
      </c>
      <c r="AOR42" s="71" t="s">
        <v>40</v>
      </c>
      <c r="AOS42" s="71" t="s">
        <v>40</v>
      </c>
      <c r="AOT42" s="71" t="s">
        <v>40</v>
      </c>
      <c r="AOU42" s="71" t="s">
        <v>40</v>
      </c>
      <c r="AOV42" s="71" t="s">
        <v>40</v>
      </c>
      <c r="AOW42" s="71" t="s">
        <v>40</v>
      </c>
      <c r="AOX42" s="71" t="s">
        <v>40</v>
      </c>
      <c r="AOY42" s="71" t="s">
        <v>40</v>
      </c>
      <c r="AOZ42" s="71" t="s">
        <v>40</v>
      </c>
      <c r="APA42" s="71" t="s">
        <v>40</v>
      </c>
      <c r="APB42" s="71" t="s">
        <v>40</v>
      </c>
      <c r="APC42" s="71" t="s">
        <v>40</v>
      </c>
      <c r="APD42" s="71" t="s">
        <v>40</v>
      </c>
      <c r="APE42" s="71" t="s">
        <v>40</v>
      </c>
      <c r="APF42" s="71" t="s">
        <v>40</v>
      </c>
      <c r="APG42" s="71" t="s">
        <v>40</v>
      </c>
      <c r="APH42" s="71" t="s">
        <v>40</v>
      </c>
      <c r="API42" s="71" t="s">
        <v>40</v>
      </c>
      <c r="APJ42" s="71" t="s">
        <v>40</v>
      </c>
      <c r="APK42" s="71" t="s">
        <v>40</v>
      </c>
      <c r="APL42" s="71" t="s">
        <v>40</v>
      </c>
      <c r="APM42" s="71" t="s">
        <v>40</v>
      </c>
      <c r="APN42" s="71" t="s">
        <v>40</v>
      </c>
      <c r="APO42" s="71" t="s">
        <v>40</v>
      </c>
      <c r="APP42" s="71" t="s">
        <v>40</v>
      </c>
      <c r="APQ42" s="71" t="s">
        <v>40</v>
      </c>
      <c r="APR42" s="71" t="s">
        <v>40</v>
      </c>
      <c r="APS42" s="71" t="s">
        <v>40</v>
      </c>
      <c r="APT42" s="71" t="s">
        <v>40</v>
      </c>
      <c r="APU42" s="71" t="s">
        <v>40</v>
      </c>
      <c r="APV42" s="71" t="s">
        <v>40</v>
      </c>
      <c r="APW42" s="71" t="s">
        <v>40</v>
      </c>
      <c r="APX42" s="71" t="s">
        <v>40</v>
      </c>
      <c r="APY42" s="71" t="s">
        <v>40</v>
      </c>
      <c r="APZ42" s="71" t="s">
        <v>40</v>
      </c>
      <c r="AQA42" s="71" t="s">
        <v>40</v>
      </c>
      <c r="AQB42" s="71" t="s">
        <v>40</v>
      </c>
      <c r="AQC42" s="71" t="s">
        <v>40</v>
      </c>
      <c r="AQD42" s="71" t="s">
        <v>40</v>
      </c>
      <c r="AQE42" s="71" t="s">
        <v>40</v>
      </c>
      <c r="AQF42" s="71" t="s">
        <v>40</v>
      </c>
      <c r="AQG42" s="71" t="s">
        <v>40</v>
      </c>
      <c r="AQH42" s="71" t="s">
        <v>40</v>
      </c>
      <c r="AQI42" s="71" t="s">
        <v>40</v>
      </c>
      <c r="AQJ42" s="71" t="s">
        <v>40</v>
      </c>
      <c r="AQK42" s="71" t="s">
        <v>40</v>
      </c>
      <c r="AQL42" s="71" t="s">
        <v>40</v>
      </c>
      <c r="AQM42" s="71" t="s">
        <v>40</v>
      </c>
      <c r="AQN42" s="71" t="s">
        <v>40</v>
      </c>
      <c r="AQO42" s="71" t="s">
        <v>40</v>
      </c>
      <c r="AQP42" s="71" t="s">
        <v>40</v>
      </c>
      <c r="AQQ42" s="71" t="s">
        <v>40</v>
      </c>
      <c r="AQR42" s="71" t="s">
        <v>40</v>
      </c>
      <c r="AQS42" s="71" t="s">
        <v>40</v>
      </c>
      <c r="AQT42" s="71" t="s">
        <v>40</v>
      </c>
      <c r="AQU42" s="71" t="s">
        <v>40</v>
      </c>
      <c r="AQV42" s="71" t="s">
        <v>40</v>
      </c>
      <c r="AQW42" s="71" t="s">
        <v>40</v>
      </c>
      <c r="AQX42" s="71" t="s">
        <v>40</v>
      </c>
      <c r="AQY42" s="71" t="s">
        <v>40</v>
      </c>
      <c r="AQZ42" s="71" t="s">
        <v>40</v>
      </c>
      <c r="ARA42" s="71" t="s">
        <v>40</v>
      </c>
      <c r="ARB42" s="71" t="s">
        <v>40</v>
      </c>
      <c r="ARC42" s="71" t="s">
        <v>40</v>
      </c>
      <c r="ARD42" s="71" t="s">
        <v>40</v>
      </c>
      <c r="ARE42" s="71" t="s">
        <v>40</v>
      </c>
      <c r="ARF42" s="71" t="s">
        <v>40</v>
      </c>
      <c r="ARG42" s="71" t="s">
        <v>40</v>
      </c>
      <c r="ARH42" s="71" t="s">
        <v>40</v>
      </c>
      <c r="ARI42" s="71" t="s">
        <v>40</v>
      </c>
      <c r="ARJ42" s="71" t="s">
        <v>40</v>
      </c>
      <c r="ARK42" s="71" t="s">
        <v>40</v>
      </c>
      <c r="ARL42" s="71" t="s">
        <v>40</v>
      </c>
      <c r="ARM42" s="71" t="s">
        <v>40</v>
      </c>
      <c r="ARN42" s="71" t="s">
        <v>40</v>
      </c>
      <c r="ARO42" s="71" t="s">
        <v>40</v>
      </c>
      <c r="ARP42" s="71" t="s">
        <v>40</v>
      </c>
      <c r="ARQ42" s="71" t="s">
        <v>40</v>
      </c>
      <c r="ARR42" s="71" t="s">
        <v>40</v>
      </c>
      <c r="ARS42" s="71" t="s">
        <v>40</v>
      </c>
      <c r="ART42" s="71" t="s">
        <v>40</v>
      </c>
      <c r="ARU42" s="71" t="s">
        <v>40</v>
      </c>
      <c r="ARV42" s="71" t="s">
        <v>40</v>
      </c>
      <c r="ARW42" s="71" t="s">
        <v>40</v>
      </c>
      <c r="ARX42" s="71" t="s">
        <v>40</v>
      </c>
      <c r="ARY42" s="71" t="s">
        <v>40</v>
      </c>
      <c r="ARZ42" s="71" t="s">
        <v>40</v>
      </c>
      <c r="ASA42" s="71" t="s">
        <v>40</v>
      </c>
      <c r="ASB42" s="71" t="s">
        <v>40</v>
      </c>
      <c r="ASC42" s="71" t="s">
        <v>40</v>
      </c>
      <c r="ASD42" s="71" t="s">
        <v>40</v>
      </c>
      <c r="ASE42" s="71" t="s">
        <v>40</v>
      </c>
      <c r="ASF42" s="71" t="s">
        <v>40</v>
      </c>
      <c r="ASG42" s="71" t="s">
        <v>40</v>
      </c>
      <c r="ASH42" s="71" t="s">
        <v>40</v>
      </c>
      <c r="ASI42" s="71" t="s">
        <v>40</v>
      </c>
      <c r="ASJ42" s="71" t="s">
        <v>40</v>
      </c>
      <c r="ASK42" s="71" t="s">
        <v>40</v>
      </c>
      <c r="ASL42" s="71" t="s">
        <v>40</v>
      </c>
      <c r="ASM42" s="71" t="s">
        <v>40</v>
      </c>
      <c r="ASN42" s="71" t="s">
        <v>40</v>
      </c>
      <c r="ASO42" s="71" t="s">
        <v>40</v>
      </c>
      <c r="ASP42" s="71" t="s">
        <v>40</v>
      </c>
      <c r="ASQ42" s="71" t="s">
        <v>40</v>
      </c>
      <c r="ASR42" s="71" t="s">
        <v>40</v>
      </c>
      <c r="ASS42" s="71" t="s">
        <v>40</v>
      </c>
      <c r="AST42" s="71" t="s">
        <v>40</v>
      </c>
      <c r="ASU42" s="71" t="s">
        <v>40</v>
      </c>
      <c r="ASV42" s="71" t="s">
        <v>40</v>
      </c>
      <c r="ASW42" s="71" t="s">
        <v>40</v>
      </c>
      <c r="ASX42" s="71" t="s">
        <v>40</v>
      </c>
      <c r="ASY42" s="71" t="s">
        <v>40</v>
      </c>
      <c r="ASZ42" s="71" t="s">
        <v>40</v>
      </c>
      <c r="ATA42" s="71" t="s">
        <v>40</v>
      </c>
      <c r="ATB42" s="71" t="s">
        <v>40</v>
      </c>
      <c r="ATC42" s="71" t="s">
        <v>40</v>
      </c>
      <c r="ATD42" s="71" t="s">
        <v>40</v>
      </c>
      <c r="ATE42" s="71" t="s">
        <v>40</v>
      </c>
      <c r="ATF42" s="71" t="s">
        <v>40</v>
      </c>
      <c r="ATG42" s="71" t="s">
        <v>40</v>
      </c>
      <c r="ATH42" s="71" t="s">
        <v>40</v>
      </c>
      <c r="ATI42" s="71" t="s">
        <v>40</v>
      </c>
      <c r="ATJ42" s="71" t="s">
        <v>40</v>
      </c>
      <c r="ATK42" s="71" t="s">
        <v>40</v>
      </c>
      <c r="ATL42" s="71" t="s">
        <v>40</v>
      </c>
      <c r="ATM42" s="71" t="s">
        <v>40</v>
      </c>
      <c r="ATN42" s="71" t="s">
        <v>40</v>
      </c>
      <c r="ATO42" s="71" t="s">
        <v>40</v>
      </c>
      <c r="ATP42" s="71" t="s">
        <v>40</v>
      </c>
      <c r="ATQ42" s="71" t="s">
        <v>40</v>
      </c>
      <c r="ATR42" s="71" t="s">
        <v>40</v>
      </c>
      <c r="ATS42" s="71" t="s">
        <v>40</v>
      </c>
      <c r="ATT42" s="71" t="s">
        <v>40</v>
      </c>
      <c r="ATU42" s="71" t="s">
        <v>40</v>
      </c>
      <c r="ATV42" s="71" t="s">
        <v>40</v>
      </c>
      <c r="ATW42" s="71" t="s">
        <v>40</v>
      </c>
      <c r="ATX42" s="71" t="s">
        <v>40</v>
      </c>
      <c r="ATY42" s="71" t="s">
        <v>40</v>
      </c>
      <c r="ATZ42" s="71" t="s">
        <v>40</v>
      </c>
      <c r="AUA42" s="71" t="s">
        <v>40</v>
      </c>
      <c r="AUB42" s="71" t="s">
        <v>40</v>
      </c>
      <c r="AUC42" s="71" t="s">
        <v>40</v>
      </c>
      <c r="AUD42" s="71" t="s">
        <v>40</v>
      </c>
      <c r="AUE42" s="71" t="s">
        <v>40</v>
      </c>
      <c r="AUF42" s="71" t="s">
        <v>40</v>
      </c>
      <c r="AUG42" s="71" t="s">
        <v>40</v>
      </c>
      <c r="AUH42" s="71" t="s">
        <v>40</v>
      </c>
      <c r="AUI42" s="71" t="s">
        <v>40</v>
      </c>
      <c r="AUJ42" s="71" t="s">
        <v>40</v>
      </c>
      <c r="AUK42" s="71" t="s">
        <v>40</v>
      </c>
      <c r="AUL42" s="71" t="s">
        <v>40</v>
      </c>
      <c r="AUM42" s="71" t="s">
        <v>40</v>
      </c>
      <c r="AUN42" s="71" t="s">
        <v>40</v>
      </c>
      <c r="AUO42" s="71" t="s">
        <v>40</v>
      </c>
      <c r="AUP42" s="71" t="s">
        <v>40</v>
      </c>
      <c r="AUQ42" s="71" t="s">
        <v>40</v>
      </c>
      <c r="AUR42" s="71" t="s">
        <v>40</v>
      </c>
      <c r="AUS42" s="71" t="s">
        <v>40</v>
      </c>
      <c r="AUT42" s="71" t="s">
        <v>40</v>
      </c>
      <c r="AUU42" s="71" t="s">
        <v>40</v>
      </c>
      <c r="AUV42" s="71" t="s">
        <v>40</v>
      </c>
      <c r="AUW42" s="71" t="s">
        <v>40</v>
      </c>
      <c r="AUX42" s="71" t="s">
        <v>40</v>
      </c>
      <c r="AUY42" s="71" t="s">
        <v>40</v>
      </c>
      <c r="AUZ42" s="71" t="s">
        <v>40</v>
      </c>
      <c r="AVA42" s="71" t="s">
        <v>40</v>
      </c>
      <c r="AVB42" s="71" t="s">
        <v>40</v>
      </c>
      <c r="AVC42" s="71" t="s">
        <v>40</v>
      </c>
      <c r="AVD42" s="71" t="s">
        <v>40</v>
      </c>
      <c r="AVE42" s="71" t="s">
        <v>40</v>
      </c>
      <c r="AVF42" s="71" t="s">
        <v>40</v>
      </c>
      <c r="AVG42" s="71" t="s">
        <v>40</v>
      </c>
      <c r="AVH42" s="71" t="s">
        <v>40</v>
      </c>
      <c r="AVI42" s="71" t="s">
        <v>40</v>
      </c>
      <c r="AVJ42" s="71" t="s">
        <v>40</v>
      </c>
      <c r="AVK42" s="71" t="s">
        <v>40</v>
      </c>
      <c r="AVL42" s="71" t="s">
        <v>40</v>
      </c>
      <c r="AVM42" s="71" t="s">
        <v>40</v>
      </c>
      <c r="AVN42" s="71" t="s">
        <v>40</v>
      </c>
      <c r="AVO42" s="71" t="s">
        <v>40</v>
      </c>
      <c r="AVP42" s="71" t="s">
        <v>40</v>
      </c>
      <c r="AVQ42" s="71" t="s">
        <v>40</v>
      </c>
      <c r="AVR42" s="71" t="s">
        <v>40</v>
      </c>
      <c r="AVS42" s="71" t="s">
        <v>40</v>
      </c>
      <c r="AVT42" s="71" t="s">
        <v>40</v>
      </c>
      <c r="AVU42" s="71" t="s">
        <v>40</v>
      </c>
      <c r="AVV42" s="71" t="s">
        <v>40</v>
      </c>
      <c r="AVW42" s="71" t="s">
        <v>40</v>
      </c>
      <c r="AVX42" s="71" t="s">
        <v>40</v>
      </c>
      <c r="AVY42" s="71" t="s">
        <v>40</v>
      </c>
      <c r="AVZ42" s="71" t="s">
        <v>40</v>
      </c>
      <c r="AWA42" s="71" t="s">
        <v>40</v>
      </c>
      <c r="AWB42" s="71" t="s">
        <v>40</v>
      </c>
      <c r="AWC42" s="71" t="s">
        <v>40</v>
      </c>
      <c r="AWD42" s="71" t="s">
        <v>40</v>
      </c>
      <c r="AWE42" s="71" t="s">
        <v>40</v>
      </c>
      <c r="AWF42" s="71" t="s">
        <v>40</v>
      </c>
      <c r="AWG42" s="71" t="s">
        <v>40</v>
      </c>
      <c r="AWH42" s="71" t="s">
        <v>40</v>
      </c>
      <c r="AWI42" s="71" t="s">
        <v>40</v>
      </c>
      <c r="AWJ42" s="71" t="s">
        <v>40</v>
      </c>
      <c r="AWK42" s="71" t="s">
        <v>40</v>
      </c>
      <c r="AWL42" s="71" t="s">
        <v>40</v>
      </c>
      <c r="AWM42" s="71" t="s">
        <v>40</v>
      </c>
      <c r="AWN42" s="71" t="s">
        <v>40</v>
      </c>
      <c r="AWO42" s="71" t="s">
        <v>40</v>
      </c>
      <c r="AWP42" s="71" t="s">
        <v>40</v>
      </c>
      <c r="AWQ42" s="71" t="s">
        <v>40</v>
      </c>
      <c r="AWR42" s="71" t="s">
        <v>40</v>
      </c>
      <c r="AWS42" s="71" t="s">
        <v>40</v>
      </c>
      <c r="AWT42" s="71" t="s">
        <v>40</v>
      </c>
      <c r="AWU42" s="71" t="s">
        <v>40</v>
      </c>
      <c r="AWV42" s="71" t="s">
        <v>40</v>
      </c>
      <c r="AWW42" s="71" t="s">
        <v>40</v>
      </c>
      <c r="AWX42" s="71" t="s">
        <v>40</v>
      </c>
      <c r="AWY42" s="71" t="s">
        <v>40</v>
      </c>
      <c r="AWZ42" s="71" t="s">
        <v>40</v>
      </c>
      <c r="AXA42" s="71" t="s">
        <v>40</v>
      </c>
      <c r="AXB42" s="71" t="s">
        <v>40</v>
      </c>
      <c r="AXC42" s="71" t="s">
        <v>40</v>
      </c>
      <c r="AXD42" s="71" t="s">
        <v>40</v>
      </c>
      <c r="AXE42" s="71" t="s">
        <v>40</v>
      </c>
      <c r="AXF42" s="71" t="s">
        <v>40</v>
      </c>
      <c r="AXG42" s="71" t="s">
        <v>40</v>
      </c>
      <c r="AXH42" s="71" t="s">
        <v>40</v>
      </c>
      <c r="AXI42" s="71" t="s">
        <v>40</v>
      </c>
      <c r="AXJ42" s="71" t="s">
        <v>40</v>
      </c>
      <c r="AXK42" s="71" t="s">
        <v>40</v>
      </c>
      <c r="AXL42" s="71" t="s">
        <v>40</v>
      </c>
      <c r="AXM42" s="71" t="s">
        <v>40</v>
      </c>
      <c r="AXN42" s="71" t="s">
        <v>40</v>
      </c>
      <c r="AXO42" s="71" t="s">
        <v>40</v>
      </c>
      <c r="AXP42" s="71" t="s">
        <v>40</v>
      </c>
      <c r="AXQ42" s="71" t="s">
        <v>40</v>
      </c>
      <c r="AXR42" s="71" t="s">
        <v>40</v>
      </c>
      <c r="AXS42" s="71" t="s">
        <v>40</v>
      </c>
      <c r="AXT42" s="71" t="s">
        <v>40</v>
      </c>
      <c r="AXU42" s="71" t="s">
        <v>40</v>
      </c>
      <c r="AXV42" s="71" t="s">
        <v>40</v>
      </c>
      <c r="AXW42" s="71" t="s">
        <v>40</v>
      </c>
      <c r="AXX42" s="71" t="s">
        <v>40</v>
      </c>
      <c r="AXY42" s="71" t="s">
        <v>40</v>
      </c>
      <c r="AXZ42" s="71" t="s">
        <v>40</v>
      </c>
      <c r="AYA42" s="71" t="s">
        <v>40</v>
      </c>
      <c r="AYB42" s="71" t="s">
        <v>40</v>
      </c>
      <c r="AYC42" s="71" t="s">
        <v>40</v>
      </c>
      <c r="AYD42" s="71" t="s">
        <v>40</v>
      </c>
      <c r="AYE42" s="71" t="s">
        <v>40</v>
      </c>
      <c r="AYF42" s="71" t="s">
        <v>40</v>
      </c>
      <c r="AYG42" s="71" t="s">
        <v>40</v>
      </c>
      <c r="AYH42" s="71" t="s">
        <v>40</v>
      </c>
      <c r="AYI42" s="71" t="s">
        <v>40</v>
      </c>
      <c r="AYJ42" s="71" t="s">
        <v>40</v>
      </c>
      <c r="AYK42" s="71" t="s">
        <v>40</v>
      </c>
      <c r="AYL42" s="71" t="s">
        <v>40</v>
      </c>
      <c r="AYM42" s="71" t="s">
        <v>40</v>
      </c>
      <c r="AYN42" s="71" t="s">
        <v>40</v>
      </c>
      <c r="AYO42" s="71" t="s">
        <v>40</v>
      </c>
      <c r="AYP42" s="71" t="s">
        <v>40</v>
      </c>
      <c r="AYQ42" s="71" t="s">
        <v>40</v>
      </c>
      <c r="AYR42" s="71" t="s">
        <v>40</v>
      </c>
      <c r="AYS42" s="71" t="s">
        <v>40</v>
      </c>
      <c r="AYT42" s="71" t="s">
        <v>40</v>
      </c>
      <c r="AYU42" s="71" t="s">
        <v>40</v>
      </c>
      <c r="AYV42" s="71" t="s">
        <v>40</v>
      </c>
      <c r="AYW42" s="71" t="s">
        <v>40</v>
      </c>
      <c r="AYX42" s="71" t="s">
        <v>40</v>
      </c>
      <c r="AYY42" s="71" t="s">
        <v>40</v>
      </c>
      <c r="AYZ42" s="71" t="s">
        <v>40</v>
      </c>
      <c r="AZA42" s="71" t="s">
        <v>40</v>
      </c>
      <c r="AZB42" s="71" t="s">
        <v>40</v>
      </c>
      <c r="AZC42" s="71" t="s">
        <v>40</v>
      </c>
      <c r="AZD42" s="71" t="s">
        <v>40</v>
      </c>
      <c r="AZE42" s="71" t="s">
        <v>40</v>
      </c>
      <c r="AZF42" s="71" t="s">
        <v>40</v>
      </c>
      <c r="AZG42" s="71" t="s">
        <v>40</v>
      </c>
      <c r="AZH42" s="71" t="s">
        <v>40</v>
      </c>
      <c r="AZI42" s="71" t="s">
        <v>40</v>
      </c>
      <c r="AZJ42" s="71" t="s">
        <v>40</v>
      </c>
      <c r="AZK42" s="71" t="s">
        <v>40</v>
      </c>
      <c r="AZL42" s="71" t="s">
        <v>40</v>
      </c>
      <c r="AZM42" s="71" t="s">
        <v>40</v>
      </c>
      <c r="AZN42" s="71" t="s">
        <v>40</v>
      </c>
      <c r="AZO42" s="71" t="s">
        <v>40</v>
      </c>
      <c r="AZP42" s="71" t="s">
        <v>40</v>
      </c>
      <c r="AZQ42" s="71" t="s">
        <v>40</v>
      </c>
      <c r="AZR42" s="71" t="s">
        <v>40</v>
      </c>
      <c r="AZS42" s="71" t="s">
        <v>40</v>
      </c>
      <c r="AZT42" s="71" t="s">
        <v>40</v>
      </c>
      <c r="AZU42" s="71" t="s">
        <v>40</v>
      </c>
      <c r="AZV42" s="71" t="s">
        <v>40</v>
      </c>
      <c r="AZW42" s="71" t="s">
        <v>40</v>
      </c>
      <c r="AZX42" s="71" t="s">
        <v>40</v>
      </c>
      <c r="AZY42" s="71" t="s">
        <v>40</v>
      </c>
      <c r="AZZ42" s="71" t="s">
        <v>40</v>
      </c>
      <c r="BAA42" s="71" t="s">
        <v>40</v>
      </c>
      <c r="BAB42" s="71" t="s">
        <v>40</v>
      </c>
      <c r="BAC42" s="71" t="s">
        <v>40</v>
      </c>
      <c r="BAD42" s="71" t="s">
        <v>40</v>
      </c>
      <c r="BAE42" s="71" t="s">
        <v>40</v>
      </c>
      <c r="BAF42" s="71" t="s">
        <v>40</v>
      </c>
      <c r="BAG42" s="71" t="s">
        <v>40</v>
      </c>
      <c r="BAH42" s="71" t="s">
        <v>40</v>
      </c>
      <c r="BAI42" s="71" t="s">
        <v>40</v>
      </c>
      <c r="BAJ42" s="71" t="s">
        <v>40</v>
      </c>
      <c r="BAK42" s="71" t="s">
        <v>40</v>
      </c>
      <c r="BAL42" s="71" t="s">
        <v>40</v>
      </c>
      <c r="BAM42" s="71" t="s">
        <v>40</v>
      </c>
      <c r="BAN42" s="71" t="s">
        <v>40</v>
      </c>
      <c r="BAO42" s="71" t="s">
        <v>40</v>
      </c>
      <c r="BAP42" s="71" t="s">
        <v>40</v>
      </c>
      <c r="BAQ42" s="71" t="s">
        <v>40</v>
      </c>
      <c r="BAR42" s="71" t="s">
        <v>40</v>
      </c>
      <c r="BAS42" s="71" t="s">
        <v>40</v>
      </c>
      <c r="BAT42" s="71" t="s">
        <v>40</v>
      </c>
      <c r="BAU42" s="71" t="s">
        <v>40</v>
      </c>
      <c r="BAV42" s="71" t="s">
        <v>40</v>
      </c>
      <c r="BAW42" s="71" t="s">
        <v>40</v>
      </c>
      <c r="BAX42" s="71" t="s">
        <v>40</v>
      </c>
      <c r="BAY42" s="71" t="s">
        <v>40</v>
      </c>
      <c r="BAZ42" s="71" t="s">
        <v>40</v>
      </c>
      <c r="BBA42" s="71" t="s">
        <v>40</v>
      </c>
      <c r="BBB42" s="71" t="s">
        <v>40</v>
      </c>
      <c r="BBC42" s="71" t="s">
        <v>40</v>
      </c>
      <c r="BBD42" s="71" t="s">
        <v>40</v>
      </c>
      <c r="BBE42" s="71" t="s">
        <v>40</v>
      </c>
      <c r="BBF42" s="71" t="s">
        <v>40</v>
      </c>
      <c r="BBG42" s="71" t="s">
        <v>40</v>
      </c>
      <c r="BBH42" s="71" t="s">
        <v>40</v>
      </c>
      <c r="BBI42" s="71" t="s">
        <v>40</v>
      </c>
      <c r="BBJ42" s="71" t="s">
        <v>40</v>
      </c>
      <c r="BBK42" s="71" t="s">
        <v>40</v>
      </c>
      <c r="BBL42" s="71" t="s">
        <v>40</v>
      </c>
      <c r="BBM42" s="71" t="s">
        <v>40</v>
      </c>
      <c r="BBN42" s="71" t="s">
        <v>40</v>
      </c>
      <c r="BBO42" s="71" t="s">
        <v>40</v>
      </c>
      <c r="BBP42" s="71" t="s">
        <v>40</v>
      </c>
      <c r="BBQ42" s="71" t="s">
        <v>40</v>
      </c>
      <c r="BBR42" s="71" t="s">
        <v>40</v>
      </c>
      <c r="BBS42" s="71" t="s">
        <v>40</v>
      </c>
      <c r="BBT42" s="71" t="s">
        <v>40</v>
      </c>
      <c r="BBU42" s="71" t="s">
        <v>40</v>
      </c>
      <c r="BBV42" s="71" t="s">
        <v>40</v>
      </c>
      <c r="BBW42" s="71" t="s">
        <v>40</v>
      </c>
      <c r="BBX42" s="71" t="s">
        <v>40</v>
      </c>
      <c r="BBY42" s="71" t="s">
        <v>40</v>
      </c>
      <c r="BBZ42" s="71" t="s">
        <v>40</v>
      </c>
      <c r="BCA42" s="71" t="s">
        <v>40</v>
      </c>
      <c r="BCB42" s="71" t="s">
        <v>40</v>
      </c>
      <c r="BCC42" s="71" t="s">
        <v>40</v>
      </c>
      <c r="BCD42" s="71" t="s">
        <v>40</v>
      </c>
      <c r="BCE42" s="71" t="s">
        <v>40</v>
      </c>
      <c r="BCF42" s="71" t="s">
        <v>40</v>
      </c>
      <c r="BCG42" s="71" t="s">
        <v>40</v>
      </c>
      <c r="BCH42" s="71" t="s">
        <v>40</v>
      </c>
      <c r="BCI42" s="71" t="s">
        <v>40</v>
      </c>
      <c r="BCJ42" s="71" t="s">
        <v>40</v>
      </c>
      <c r="BCK42" s="71" t="s">
        <v>40</v>
      </c>
      <c r="BCL42" s="71" t="s">
        <v>40</v>
      </c>
      <c r="BCM42" s="71" t="s">
        <v>40</v>
      </c>
      <c r="BCN42" s="71" t="s">
        <v>40</v>
      </c>
      <c r="BCO42" s="71" t="s">
        <v>40</v>
      </c>
      <c r="BCP42" s="71" t="s">
        <v>40</v>
      </c>
      <c r="BCQ42" s="71" t="s">
        <v>40</v>
      </c>
      <c r="BCR42" s="71" t="s">
        <v>40</v>
      </c>
      <c r="BCS42" s="71" t="s">
        <v>40</v>
      </c>
      <c r="BCT42" s="71" t="s">
        <v>40</v>
      </c>
      <c r="BCU42" s="71" t="s">
        <v>40</v>
      </c>
      <c r="BCV42" s="71" t="s">
        <v>40</v>
      </c>
      <c r="BCW42" s="71" t="s">
        <v>40</v>
      </c>
      <c r="BCX42" s="71" t="s">
        <v>40</v>
      </c>
      <c r="BCY42" s="71" t="s">
        <v>40</v>
      </c>
      <c r="BCZ42" s="71" t="s">
        <v>40</v>
      </c>
      <c r="BDA42" s="71" t="s">
        <v>40</v>
      </c>
      <c r="BDB42" s="71" t="s">
        <v>40</v>
      </c>
      <c r="BDC42" s="71" t="s">
        <v>40</v>
      </c>
      <c r="BDD42" s="71" t="s">
        <v>40</v>
      </c>
      <c r="BDE42" s="71" t="s">
        <v>40</v>
      </c>
      <c r="BDF42" s="71" t="s">
        <v>40</v>
      </c>
      <c r="BDG42" s="71" t="s">
        <v>40</v>
      </c>
      <c r="BDH42" s="71" t="s">
        <v>40</v>
      </c>
      <c r="BDI42" s="71" t="s">
        <v>40</v>
      </c>
      <c r="BDJ42" s="71" t="s">
        <v>40</v>
      </c>
      <c r="BDK42" s="71" t="s">
        <v>40</v>
      </c>
      <c r="BDL42" s="71" t="s">
        <v>40</v>
      </c>
      <c r="BDM42" s="71" t="s">
        <v>40</v>
      </c>
      <c r="BDN42" s="71" t="s">
        <v>40</v>
      </c>
      <c r="BDO42" s="71" t="s">
        <v>40</v>
      </c>
      <c r="BDP42" s="71" t="s">
        <v>40</v>
      </c>
      <c r="BDQ42" s="71" t="s">
        <v>40</v>
      </c>
      <c r="BDR42" s="71" t="s">
        <v>40</v>
      </c>
      <c r="BDS42" s="71" t="s">
        <v>40</v>
      </c>
      <c r="BDT42" s="71" t="s">
        <v>40</v>
      </c>
      <c r="BDU42" s="71" t="s">
        <v>40</v>
      </c>
      <c r="BDV42" s="71" t="s">
        <v>40</v>
      </c>
      <c r="BDW42" s="71" t="s">
        <v>40</v>
      </c>
      <c r="BDX42" s="71" t="s">
        <v>40</v>
      </c>
      <c r="BDY42" s="71" t="s">
        <v>40</v>
      </c>
      <c r="BDZ42" s="71" t="s">
        <v>40</v>
      </c>
      <c r="BEA42" s="71" t="s">
        <v>40</v>
      </c>
      <c r="BEB42" s="71" t="s">
        <v>40</v>
      </c>
      <c r="BEC42" s="71" t="s">
        <v>40</v>
      </c>
      <c r="BED42" s="71" t="s">
        <v>40</v>
      </c>
      <c r="BEE42" s="71" t="s">
        <v>40</v>
      </c>
      <c r="BEF42" s="71" t="s">
        <v>40</v>
      </c>
      <c r="BEG42" s="71" t="s">
        <v>40</v>
      </c>
      <c r="BEH42" s="71" t="s">
        <v>40</v>
      </c>
      <c r="BEI42" s="71" t="s">
        <v>40</v>
      </c>
      <c r="BEJ42" s="71" t="s">
        <v>40</v>
      </c>
      <c r="BEK42" s="71" t="s">
        <v>40</v>
      </c>
      <c r="BEL42" s="71" t="s">
        <v>40</v>
      </c>
      <c r="BEM42" s="71" t="s">
        <v>40</v>
      </c>
      <c r="BEN42" s="71" t="s">
        <v>40</v>
      </c>
      <c r="BEO42" s="71" t="s">
        <v>40</v>
      </c>
      <c r="BEP42" s="71" t="s">
        <v>40</v>
      </c>
      <c r="BEQ42" s="71" t="s">
        <v>40</v>
      </c>
      <c r="BER42" s="71" t="s">
        <v>40</v>
      </c>
      <c r="BES42" s="71" t="s">
        <v>40</v>
      </c>
      <c r="BET42" s="71" t="s">
        <v>40</v>
      </c>
      <c r="BEU42" s="71" t="s">
        <v>40</v>
      </c>
      <c r="BEV42" s="71" t="s">
        <v>40</v>
      </c>
      <c r="BEW42" s="71" t="s">
        <v>40</v>
      </c>
      <c r="BEX42" s="71" t="s">
        <v>40</v>
      </c>
      <c r="BEY42" s="71" t="s">
        <v>40</v>
      </c>
      <c r="BEZ42" s="71" t="s">
        <v>40</v>
      </c>
      <c r="BFA42" s="71" t="s">
        <v>40</v>
      </c>
      <c r="BFB42" s="71" t="s">
        <v>40</v>
      </c>
      <c r="BFC42" s="71" t="s">
        <v>40</v>
      </c>
      <c r="BFD42" s="71" t="s">
        <v>40</v>
      </c>
      <c r="BFE42" s="71" t="s">
        <v>40</v>
      </c>
      <c r="BFF42" s="71" t="s">
        <v>40</v>
      </c>
      <c r="BFG42" s="71" t="s">
        <v>40</v>
      </c>
      <c r="BFH42" s="71" t="s">
        <v>40</v>
      </c>
      <c r="BFI42" s="71" t="s">
        <v>40</v>
      </c>
      <c r="BFJ42" s="71" t="s">
        <v>40</v>
      </c>
      <c r="BFK42" s="71" t="s">
        <v>40</v>
      </c>
      <c r="BFL42" s="71" t="s">
        <v>40</v>
      </c>
      <c r="BFM42" s="71" t="s">
        <v>40</v>
      </c>
      <c r="BFN42" s="71" t="s">
        <v>40</v>
      </c>
      <c r="BFO42" s="71" t="s">
        <v>40</v>
      </c>
      <c r="BFP42" s="71" t="s">
        <v>40</v>
      </c>
      <c r="BFQ42" s="71" t="s">
        <v>40</v>
      </c>
      <c r="BFR42" s="71" t="s">
        <v>40</v>
      </c>
      <c r="BFS42" s="71" t="s">
        <v>40</v>
      </c>
      <c r="BFT42" s="71" t="s">
        <v>40</v>
      </c>
      <c r="BFU42" s="71" t="s">
        <v>40</v>
      </c>
      <c r="BFV42" s="71" t="s">
        <v>40</v>
      </c>
      <c r="BFW42" s="71" t="s">
        <v>40</v>
      </c>
      <c r="BFX42" s="71" t="s">
        <v>40</v>
      </c>
      <c r="BFY42" s="71" t="s">
        <v>40</v>
      </c>
      <c r="BFZ42" s="71" t="s">
        <v>40</v>
      </c>
      <c r="BGA42" s="71" t="s">
        <v>40</v>
      </c>
      <c r="BGB42" s="71" t="s">
        <v>40</v>
      </c>
      <c r="BGC42" s="71" t="s">
        <v>40</v>
      </c>
      <c r="BGD42" s="71" t="s">
        <v>40</v>
      </c>
      <c r="BGE42" s="71" t="s">
        <v>40</v>
      </c>
      <c r="BGF42" s="71" t="s">
        <v>40</v>
      </c>
      <c r="BGG42" s="71" t="s">
        <v>40</v>
      </c>
      <c r="BGH42" s="71" t="s">
        <v>40</v>
      </c>
      <c r="BGI42" s="71" t="s">
        <v>40</v>
      </c>
      <c r="BGJ42" s="71" t="s">
        <v>40</v>
      </c>
      <c r="BGK42" s="71" t="s">
        <v>40</v>
      </c>
      <c r="BGL42" s="71" t="s">
        <v>40</v>
      </c>
      <c r="BGM42" s="71" t="s">
        <v>40</v>
      </c>
      <c r="BGN42" s="71" t="s">
        <v>40</v>
      </c>
      <c r="BGO42" s="71" t="s">
        <v>40</v>
      </c>
      <c r="BGP42" s="71" t="s">
        <v>40</v>
      </c>
      <c r="BGQ42" s="71" t="s">
        <v>40</v>
      </c>
      <c r="BGR42" s="71" t="s">
        <v>40</v>
      </c>
      <c r="BGS42" s="71" t="s">
        <v>40</v>
      </c>
      <c r="BGT42" s="71" t="s">
        <v>40</v>
      </c>
      <c r="BGU42" s="71" t="s">
        <v>40</v>
      </c>
      <c r="BGV42" s="71" t="s">
        <v>40</v>
      </c>
      <c r="BGW42" s="71" t="s">
        <v>40</v>
      </c>
      <c r="BGX42" s="71" t="s">
        <v>40</v>
      </c>
      <c r="BGY42" s="71" t="s">
        <v>40</v>
      </c>
      <c r="BGZ42" s="71" t="s">
        <v>40</v>
      </c>
      <c r="BHA42" s="71" t="s">
        <v>40</v>
      </c>
      <c r="BHB42" s="71" t="s">
        <v>40</v>
      </c>
      <c r="BHC42" s="71" t="s">
        <v>40</v>
      </c>
      <c r="BHD42" s="71" t="s">
        <v>40</v>
      </c>
      <c r="BHE42" s="71" t="s">
        <v>40</v>
      </c>
      <c r="BHF42" s="71" t="s">
        <v>40</v>
      </c>
      <c r="BHG42" s="71" t="s">
        <v>40</v>
      </c>
      <c r="BHH42" s="71" t="s">
        <v>40</v>
      </c>
      <c r="BHI42" s="71" t="s">
        <v>40</v>
      </c>
      <c r="BHJ42" s="71" t="s">
        <v>40</v>
      </c>
      <c r="BHK42" s="71" t="s">
        <v>40</v>
      </c>
      <c r="BHL42" s="71" t="s">
        <v>40</v>
      </c>
      <c r="BHM42" s="71" t="s">
        <v>40</v>
      </c>
      <c r="BHN42" s="71" t="s">
        <v>40</v>
      </c>
      <c r="BHO42" s="71" t="s">
        <v>40</v>
      </c>
      <c r="BHP42" s="71" t="s">
        <v>40</v>
      </c>
      <c r="BHQ42" s="71" t="s">
        <v>40</v>
      </c>
      <c r="BHR42" s="71" t="s">
        <v>40</v>
      </c>
      <c r="BHS42" s="71" t="s">
        <v>40</v>
      </c>
      <c r="BHT42" s="71" t="s">
        <v>40</v>
      </c>
      <c r="BHU42" s="71" t="s">
        <v>40</v>
      </c>
      <c r="BHV42" s="71" t="s">
        <v>40</v>
      </c>
      <c r="BHW42" s="71" t="s">
        <v>40</v>
      </c>
      <c r="BHX42" s="71" t="s">
        <v>40</v>
      </c>
      <c r="BHY42" s="71" t="s">
        <v>40</v>
      </c>
      <c r="BHZ42" s="71" t="s">
        <v>40</v>
      </c>
      <c r="BIA42" s="71" t="s">
        <v>40</v>
      </c>
      <c r="BIB42" s="71" t="s">
        <v>40</v>
      </c>
      <c r="BIC42" s="71" t="s">
        <v>40</v>
      </c>
      <c r="BID42" s="71" t="s">
        <v>40</v>
      </c>
      <c r="BIE42" s="71" t="s">
        <v>40</v>
      </c>
      <c r="BIF42" s="71" t="s">
        <v>40</v>
      </c>
      <c r="BIG42" s="71" t="s">
        <v>40</v>
      </c>
      <c r="BIH42" s="71" t="s">
        <v>40</v>
      </c>
      <c r="BII42" s="71" t="s">
        <v>40</v>
      </c>
      <c r="BIJ42" s="71" t="s">
        <v>40</v>
      </c>
      <c r="BIK42" s="71" t="s">
        <v>40</v>
      </c>
      <c r="BIL42" s="71" t="s">
        <v>40</v>
      </c>
      <c r="BIM42" s="71" t="s">
        <v>40</v>
      </c>
      <c r="BIN42" s="71" t="s">
        <v>40</v>
      </c>
      <c r="BIO42" s="71" t="s">
        <v>40</v>
      </c>
      <c r="BIP42" s="71" t="s">
        <v>40</v>
      </c>
      <c r="BIQ42" s="71" t="s">
        <v>40</v>
      </c>
      <c r="BIR42" s="71" t="s">
        <v>40</v>
      </c>
      <c r="BIS42" s="71" t="s">
        <v>40</v>
      </c>
      <c r="BIT42" s="71" t="s">
        <v>40</v>
      </c>
      <c r="BIU42" s="71" t="s">
        <v>40</v>
      </c>
      <c r="BIV42" s="71" t="s">
        <v>40</v>
      </c>
      <c r="BIW42" s="71" t="s">
        <v>40</v>
      </c>
      <c r="BIX42" s="71" t="s">
        <v>40</v>
      </c>
      <c r="BIY42" s="71" t="s">
        <v>40</v>
      </c>
      <c r="BIZ42" s="71" t="s">
        <v>40</v>
      </c>
      <c r="BJA42" s="71" t="s">
        <v>40</v>
      </c>
      <c r="BJB42" s="71" t="s">
        <v>40</v>
      </c>
      <c r="BJC42" s="71" t="s">
        <v>40</v>
      </c>
      <c r="BJD42" s="71" t="s">
        <v>40</v>
      </c>
      <c r="BJE42" s="71" t="s">
        <v>40</v>
      </c>
      <c r="BJF42" s="71" t="s">
        <v>40</v>
      </c>
      <c r="BJG42" s="71" t="s">
        <v>40</v>
      </c>
      <c r="BJH42" s="71" t="s">
        <v>40</v>
      </c>
      <c r="BJI42" s="71" t="s">
        <v>40</v>
      </c>
      <c r="BJJ42" s="71" t="s">
        <v>40</v>
      </c>
      <c r="BJK42" s="71" t="s">
        <v>40</v>
      </c>
      <c r="BJL42" s="71" t="s">
        <v>40</v>
      </c>
      <c r="BJM42" s="71" t="s">
        <v>40</v>
      </c>
      <c r="BJN42" s="71" t="s">
        <v>40</v>
      </c>
      <c r="BJO42" s="71" t="s">
        <v>40</v>
      </c>
      <c r="BJP42" s="71" t="s">
        <v>40</v>
      </c>
      <c r="BJQ42" s="71" t="s">
        <v>40</v>
      </c>
      <c r="BJR42" s="71" t="s">
        <v>40</v>
      </c>
      <c r="BJS42" s="71" t="s">
        <v>40</v>
      </c>
      <c r="BJT42" s="71" t="s">
        <v>40</v>
      </c>
      <c r="BJU42" s="71" t="s">
        <v>40</v>
      </c>
      <c r="BJV42" s="71" t="s">
        <v>40</v>
      </c>
      <c r="BJW42" s="71" t="s">
        <v>40</v>
      </c>
      <c r="BJX42" s="71" t="s">
        <v>40</v>
      </c>
      <c r="BJY42" s="71" t="s">
        <v>40</v>
      </c>
      <c r="BJZ42" s="71" t="s">
        <v>40</v>
      </c>
      <c r="BKA42" s="71" t="s">
        <v>40</v>
      </c>
      <c r="BKB42" s="71" t="s">
        <v>40</v>
      </c>
      <c r="BKC42" s="71" t="s">
        <v>40</v>
      </c>
      <c r="BKD42" s="71" t="s">
        <v>40</v>
      </c>
      <c r="BKE42" s="71" t="s">
        <v>40</v>
      </c>
      <c r="BKF42" s="71" t="s">
        <v>40</v>
      </c>
      <c r="BKG42" s="71" t="s">
        <v>40</v>
      </c>
      <c r="BKH42" s="71" t="s">
        <v>40</v>
      </c>
      <c r="BKI42" s="71" t="s">
        <v>40</v>
      </c>
      <c r="BKJ42" s="71" t="s">
        <v>40</v>
      </c>
      <c r="BKK42" s="71" t="s">
        <v>40</v>
      </c>
      <c r="BKL42" s="71" t="s">
        <v>40</v>
      </c>
      <c r="BKM42" s="71" t="s">
        <v>40</v>
      </c>
      <c r="BKN42" s="71" t="s">
        <v>40</v>
      </c>
      <c r="BKO42" s="71" t="s">
        <v>40</v>
      </c>
      <c r="BKP42" s="71" t="s">
        <v>40</v>
      </c>
      <c r="BKQ42" s="71" t="s">
        <v>40</v>
      </c>
      <c r="BKR42" s="71" t="s">
        <v>40</v>
      </c>
      <c r="BKS42" s="71" t="s">
        <v>40</v>
      </c>
      <c r="BKT42" s="71" t="s">
        <v>40</v>
      </c>
      <c r="BKU42" s="71" t="s">
        <v>40</v>
      </c>
      <c r="BKV42" s="71" t="s">
        <v>40</v>
      </c>
      <c r="BKW42" s="71" t="s">
        <v>40</v>
      </c>
      <c r="BKX42" s="71" t="s">
        <v>40</v>
      </c>
      <c r="BKY42" s="71" t="s">
        <v>40</v>
      </c>
      <c r="BKZ42" s="71" t="s">
        <v>40</v>
      </c>
      <c r="BLA42" s="71" t="s">
        <v>40</v>
      </c>
      <c r="BLB42" s="71" t="s">
        <v>40</v>
      </c>
      <c r="BLC42" s="71" t="s">
        <v>40</v>
      </c>
      <c r="BLD42" s="71" t="s">
        <v>40</v>
      </c>
      <c r="BLE42" s="71" t="s">
        <v>40</v>
      </c>
      <c r="BLF42" s="71" t="s">
        <v>40</v>
      </c>
      <c r="BLG42" s="71" t="s">
        <v>40</v>
      </c>
      <c r="BLH42" s="71" t="s">
        <v>40</v>
      </c>
      <c r="BLI42" s="71" t="s">
        <v>40</v>
      </c>
      <c r="BLJ42" s="71" t="s">
        <v>40</v>
      </c>
      <c r="BLK42" s="71" t="s">
        <v>40</v>
      </c>
      <c r="BLL42" s="71" t="s">
        <v>40</v>
      </c>
      <c r="BLM42" s="71" t="s">
        <v>40</v>
      </c>
      <c r="BLN42" s="71" t="s">
        <v>40</v>
      </c>
      <c r="BLO42" s="71" t="s">
        <v>40</v>
      </c>
      <c r="BLP42" s="71" t="s">
        <v>40</v>
      </c>
      <c r="BLQ42" s="71" t="s">
        <v>40</v>
      </c>
      <c r="BLR42" s="71" t="s">
        <v>40</v>
      </c>
      <c r="BLS42" s="71" t="s">
        <v>40</v>
      </c>
      <c r="BLT42" s="71" t="s">
        <v>40</v>
      </c>
      <c r="BLU42" s="71" t="s">
        <v>40</v>
      </c>
      <c r="BLV42" s="71" t="s">
        <v>40</v>
      </c>
      <c r="BLW42" s="71" t="s">
        <v>40</v>
      </c>
      <c r="BLX42" s="71" t="s">
        <v>40</v>
      </c>
      <c r="BLY42" s="71" t="s">
        <v>40</v>
      </c>
      <c r="BLZ42" s="71" t="s">
        <v>40</v>
      </c>
      <c r="BMA42" s="71" t="s">
        <v>40</v>
      </c>
      <c r="BMB42" s="71" t="s">
        <v>40</v>
      </c>
      <c r="BMC42" s="71" t="s">
        <v>40</v>
      </c>
      <c r="BMD42" s="71" t="s">
        <v>40</v>
      </c>
      <c r="BME42" s="71" t="s">
        <v>40</v>
      </c>
      <c r="BMF42" s="71" t="s">
        <v>40</v>
      </c>
      <c r="BMG42" s="71" t="s">
        <v>40</v>
      </c>
      <c r="BMH42" s="71" t="s">
        <v>40</v>
      </c>
      <c r="BMI42" s="71" t="s">
        <v>40</v>
      </c>
      <c r="BMJ42" s="71" t="s">
        <v>40</v>
      </c>
      <c r="BMK42" s="71" t="s">
        <v>40</v>
      </c>
      <c r="BML42" s="71" t="s">
        <v>40</v>
      </c>
      <c r="BMM42" s="71" t="s">
        <v>40</v>
      </c>
      <c r="BMN42" s="71" t="s">
        <v>40</v>
      </c>
      <c r="BMO42" s="71" t="s">
        <v>40</v>
      </c>
      <c r="BMP42" s="71" t="s">
        <v>40</v>
      </c>
      <c r="BMQ42" s="71" t="s">
        <v>40</v>
      </c>
      <c r="BMR42" s="71" t="s">
        <v>40</v>
      </c>
      <c r="BMS42" s="71" t="s">
        <v>40</v>
      </c>
      <c r="BMT42" s="71" t="s">
        <v>40</v>
      </c>
      <c r="BMU42" s="71" t="s">
        <v>40</v>
      </c>
      <c r="BMV42" s="71" t="s">
        <v>40</v>
      </c>
      <c r="BMW42" s="71" t="s">
        <v>40</v>
      </c>
      <c r="BMX42" s="71" t="s">
        <v>40</v>
      </c>
      <c r="BMY42" s="71" t="s">
        <v>40</v>
      </c>
      <c r="BMZ42" s="71" t="s">
        <v>40</v>
      </c>
      <c r="BNA42" s="71" t="s">
        <v>40</v>
      </c>
      <c r="BNB42" s="71" t="s">
        <v>40</v>
      </c>
      <c r="BNC42" s="71" t="s">
        <v>40</v>
      </c>
      <c r="BND42" s="71" t="s">
        <v>40</v>
      </c>
      <c r="BNE42" s="71" t="s">
        <v>40</v>
      </c>
      <c r="BNF42" s="71" t="s">
        <v>40</v>
      </c>
      <c r="BNG42" s="71" t="s">
        <v>40</v>
      </c>
      <c r="BNH42" s="71" t="s">
        <v>40</v>
      </c>
      <c r="BNI42" s="71" t="s">
        <v>40</v>
      </c>
      <c r="BNJ42" s="71" t="s">
        <v>40</v>
      </c>
      <c r="BNK42" s="71" t="s">
        <v>40</v>
      </c>
      <c r="BNL42" s="71" t="s">
        <v>40</v>
      </c>
      <c r="BNM42" s="71" t="s">
        <v>40</v>
      </c>
      <c r="BNN42" s="71" t="s">
        <v>40</v>
      </c>
      <c r="BNO42" s="71" t="s">
        <v>40</v>
      </c>
      <c r="BNP42" s="71" t="s">
        <v>40</v>
      </c>
      <c r="BNQ42" s="71" t="s">
        <v>40</v>
      </c>
      <c r="BNR42" s="71" t="s">
        <v>40</v>
      </c>
      <c r="BNS42" s="71" t="s">
        <v>40</v>
      </c>
      <c r="BNT42" s="71" t="s">
        <v>40</v>
      </c>
      <c r="BNU42" s="71" t="s">
        <v>40</v>
      </c>
      <c r="BNV42" s="71" t="s">
        <v>40</v>
      </c>
      <c r="BNW42" s="71" t="s">
        <v>40</v>
      </c>
      <c r="BNX42" s="71" t="s">
        <v>40</v>
      </c>
      <c r="BNY42" s="71" t="s">
        <v>40</v>
      </c>
      <c r="BNZ42" s="71" t="s">
        <v>40</v>
      </c>
      <c r="BOA42" s="71" t="s">
        <v>40</v>
      </c>
      <c r="BOB42" s="71" t="s">
        <v>40</v>
      </c>
      <c r="BOC42" s="71" t="s">
        <v>40</v>
      </c>
      <c r="BOD42" s="71" t="s">
        <v>40</v>
      </c>
      <c r="BOE42" s="71" t="s">
        <v>40</v>
      </c>
      <c r="BOF42" s="71" t="s">
        <v>40</v>
      </c>
      <c r="BOG42" s="71" t="s">
        <v>40</v>
      </c>
      <c r="BOH42" s="71" t="s">
        <v>40</v>
      </c>
      <c r="BOI42" s="71" t="s">
        <v>40</v>
      </c>
      <c r="BOJ42" s="71" t="s">
        <v>40</v>
      </c>
      <c r="BOK42" s="71" t="s">
        <v>40</v>
      </c>
      <c r="BOL42" s="71" t="s">
        <v>40</v>
      </c>
      <c r="BOM42" s="71" t="s">
        <v>40</v>
      </c>
      <c r="BON42" s="71" t="s">
        <v>40</v>
      </c>
      <c r="BOO42" s="71" t="s">
        <v>40</v>
      </c>
      <c r="BOP42" s="71" t="s">
        <v>40</v>
      </c>
      <c r="BOQ42" s="71" t="s">
        <v>40</v>
      </c>
      <c r="BOR42" s="71" t="s">
        <v>40</v>
      </c>
      <c r="BOS42" s="71" t="s">
        <v>40</v>
      </c>
      <c r="BOT42" s="71" t="s">
        <v>40</v>
      </c>
      <c r="BOU42" s="71" t="s">
        <v>40</v>
      </c>
      <c r="BOV42" s="71" t="s">
        <v>40</v>
      </c>
      <c r="BOW42" s="71" t="s">
        <v>40</v>
      </c>
      <c r="BOX42" s="71" t="s">
        <v>40</v>
      </c>
      <c r="BOY42" s="71" t="s">
        <v>40</v>
      </c>
      <c r="BOZ42" s="71" t="s">
        <v>40</v>
      </c>
      <c r="BPA42" s="71" t="s">
        <v>40</v>
      </c>
      <c r="BPB42" s="71" t="s">
        <v>40</v>
      </c>
      <c r="BPC42" s="71" t="s">
        <v>40</v>
      </c>
      <c r="BPD42" s="71" t="s">
        <v>40</v>
      </c>
      <c r="BPE42" s="71" t="s">
        <v>40</v>
      </c>
      <c r="BPF42" s="71" t="s">
        <v>40</v>
      </c>
      <c r="BPG42" s="71" t="s">
        <v>40</v>
      </c>
      <c r="BPH42" s="71" t="s">
        <v>40</v>
      </c>
      <c r="BPI42" s="71" t="s">
        <v>40</v>
      </c>
      <c r="BPJ42" s="71" t="s">
        <v>40</v>
      </c>
      <c r="BPK42" s="71" t="s">
        <v>40</v>
      </c>
      <c r="BPL42" s="71" t="s">
        <v>40</v>
      </c>
      <c r="BPM42" s="71" t="s">
        <v>40</v>
      </c>
      <c r="BPN42" s="71" t="s">
        <v>40</v>
      </c>
      <c r="BPO42" s="71" t="s">
        <v>40</v>
      </c>
      <c r="BPP42" s="71" t="s">
        <v>40</v>
      </c>
      <c r="BPQ42" s="71" t="s">
        <v>40</v>
      </c>
      <c r="BPR42" s="71" t="s">
        <v>40</v>
      </c>
      <c r="BPS42" s="71" t="s">
        <v>40</v>
      </c>
      <c r="BPT42" s="71" t="s">
        <v>40</v>
      </c>
      <c r="BPU42" s="71" t="s">
        <v>40</v>
      </c>
      <c r="BPV42" s="71" t="s">
        <v>40</v>
      </c>
      <c r="BPW42" s="71" t="s">
        <v>40</v>
      </c>
      <c r="BPX42" s="71" t="s">
        <v>40</v>
      </c>
      <c r="BPY42" s="71" t="s">
        <v>40</v>
      </c>
      <c r="BPZ42" s="71" t="s">
        <v>40</v>
      </c>
      <c r="BQA42" s="71" t="s">
        <v>40</v>
      </c>
      <c r="BQB42" s="71" t="s">
        <v>40</v>
      </c>
      <c r="BQC42" s="71" t="s">
        <v>40</v>
      </c>
      <c r="BQD42" s="71" t="s">
        <v>40</v>
      </c>
      <c r="BQE42" s="71" t="s">
        <v>40</v>
      </c>
      <c r="BQF42" s="71" t="s">
        <v>40</v>
      </c>
      <c r="BQG42" s="71" t="s">
        <v>40</v>
      </c>
      <c r="BQH42" s="71" t="s">
        <v>40</v>
      </c>
      <c r="BQI42" s="71" t="s">
        <v>40</v>
      </c>
      <c r="BQJ42" s="71" t="s">
        <v>40</v>
      </c>
      <c r="BQK42" s="71" t="s">
        <v>40</v>
      </c>
      <c r="BQL42" s="71" t="s">
        <v>40</v>
      </c>
      <c r="BQM42" s="71" t="s">
        <v>40</v>
      </c>
      <c r="BQN42" s="71" t="s">
        <v>40</v>
      </c>
      <c r="BQO42" s="71" t="s">
        <v>40</v>
      </c>
      <c r="BQP42" s="71" t="s">
        <v>40</v>
      </c>
      <c r="BQQ42" s="71" t="s">
        <v>40</v>
      </c>
      <c r="BQR42" s="71" t="s">
        <v>40</v>
      </c>
      <c r="BQS42" s="71" t="s">
        <v>40</v>
      </c>
      <c r="BQT42" s="71" t="s">
        <v>40</v>
      </c>
      <c r="BQU42" s="71" t="s">
        <v>40</v>
      </c>
      <c r="BQV42" s="71" t="s">
        <v>40</v>
      </c>
      <c r="BQW42" s="71" t="s">
        <v>40</v>
      </c>
      <c r="BQX42" s="71" t="s">
        <v>40</v>
      </c>
      <c r="BQY42" s="71" t="s">
        <v>40</v>
      </c>
      <c r="BQZ42" s="71" t="s">
        <v>40</v>
      </c>
      <c r="BRA42" s="71" t="s">
        <v>40</v>
      </c>
      <c r="BRB42" s="71" t="s">
        <v>40</v>
      </c>
      <c r="BRC42" s="71" t="s">
        <v>40</v>
      </c>
      <c r="BRD42" s="71" t="s">
        <v>40</v>
      </c>
      <c r="BRE42" s="71" t="s">
        <v>40</v>
      </c>
      <c r="BRF42" s="71" t="s">
        <v>40</v>
      </c>
      <c r="BRG42" s="71" t="s">
        <v>40</v>
      </c>
      <c r="BRH42" s="71" t="s">
        <v>40</v>
      </c>
      <c r="BRI42" s="71" t="s">
        <v>40</v>
      </c>
      <c r="BRJ42" s="71" t="s">
        <v>40</v>
      </c>
      <c r="BRK42" s="71" t="s">
        <v>40</v>
      </c>
      <c r="BRL42" s="71" t="s">
        <v>40</v>
      </c>
      <c r="BRM42" s="71" t="s">
        <v>40</v>
      </c>
      <c r="BRN42" s="71" t="s">
        <v>40</v>
      </c>
      <c r="BRO42" s="71" t="s">
        <v>40</v>
      </c>
      <c r="BRP42" s="71" t="s">
        <v>40</v>
      </c>
      <c r="BRQ42" s="71" t="s">
        <v>40</v>
      </c>
      <c r="BRR42" s="71" t="s">
        <v>40</v>
      </c>
      <c r="BRS42" s="71" t="s">
        <v>40</v>
      </c>
      <c r="BRT42" s="71" t="s">
        <v>40</v>
      </c>
      <c r="BRU42" s="71" t="s">
        <v>40</v>
      </c>
      <c r="BRV42" s="71" t="s">
        <v>40</v>
      </c>
      <c r="BRW42" s="71" t="s">
        <v>40</v>
      </c>
      <c r="BRX42" s="71" t="s">
        <v>40</v>
      </c>
      <c r="BRY42" s="71" t="s">
        <v>40</v>
      </c>
      <c r="BRZ42" s="71" t="s">
        <v>40</v>
      </c>
      <c r="BSA42" s="71" t="s">
        <v>40</v>
      </c>
      <c r="BSB42" s="71" t="s">
        <v>40</v>
      </c>
      <c r="BSC42" s="71" t="s">
        <v>40</v>
      </c>
      <c r="BSD42" s="71" t="s">
        <v>40</v>
      </c>
      <c r="BSE42" s="71" t="s">
        <v>40</v>
      </c>
      <c r="BSF42" s="71" t="s">
        <v>40</v>
      </c>
      <c r="BSG42" s="71" t="s">
        <v>40</v>
      </c>
      <c r="BSH42" s="71" t="s">
        <v>40</v>
      </c>
      <c r="BSI42" s="71" t="s">
        <v>40</v>
      </c>
      <c r="BSJ42" s="71" t="s">
        <v>40</v>
      </c>
      <c r="BSK42" s="71" t="s">
        <v>40</v>
      </c>
      <c r="BSL42" s="71" t="s">
        <v>40</v>
      </c>
      <c r="BSM42" s="71" t="s">
        <v>40</v>
      </c>
      <c r="BSN42" s="71" t="s">
        <v>40</v>
      </c>
      <c r="BSO42" s="71" t="s">
        <v>40</v>
      </c>
      <c r="BSP42" s="71" t="s">
        <v>40</v>
      </c>
      <c r="BSQ42" s="71" t="s">
        <v>40</v>
      </c>
      <c r="BSR42" s="71" t="s">
        <v>40</v>
      </c>
      <c r="BSS42" s="71" t="s">
        <v>40</v>
      </c>
      <c r="BST42" s="71" t="s">
        <v>40</v>
      </c>
      <c r="BSU42" s="71" t="s">
        <v>40</v>
      </c>
      <c r="BSV42" s="71" t="s">
        <v>40</v>
      </c>
      <c r="BSW42" s="71" t="s">
        <v>40</v>
      </c>
      <c r="BSX42" s="71" t="s">
        <v>40</v>
      </c>
      <c r="BSY42" s="71" t="s">
        <v>40</v>
      </c>
      <c r="BSZ42" s="71" t="s">
        <v>40</v>
      </c>
      <c r="BTA42" s="71" t="s">
        <v>40</v>
      </c>
      <c r="BTB42" s="71" t="s">
        <v>40</v>
      </c>
      <c r="BTC42" s="71" t="s">
        <v>40</v>
      </c>
      <c r="BTD42" s="71" t="s">
        <v>40</v>
      </c>
      <c r="BTE42" s="71" t="s">
        <v>40</v>
      </c>
      <c r="BTF42" s="71" t="s">
        <v>40</v>
      </c>
      <c r="BTG42" s="71" t="s">
        <v>40</v>
      </c>
      <c r="BTH42" s="71" t="s">
        <v>40</v>
      </c>
      <c r="BTI42" s="71" t="s">
        <v>40</v>
      </c>
      <c r="BTJ42" s="71" t="s">
        <v>40</v>
      </c>
      <c r="BTK42" s="71" t="s">
        <v>40</v>
      </c>
      <c r="BTL42" s="71" t="s">
        <v>40</v>
      </c>
      <c r="BTM42" s="71" t="s">
        <v>40</v>
      </c>
      <c r="BTN42" s="71" t="s">
        <v>40</v>
      </c>
      <c r="BTO42" s="71" t="s">
        <v>40</v>
      </c>
      <c r="BTP42" s="71" t="s">
        <v>40</v>
      </c>
      <c r="BTQ42" s="71" t="s">
        <v>40</v>
      </c>
      <c r="BTR42" s="71" t="s">
        <v>40</v>
      </c>
      <c r="BTS42" s="71" t="s">
        <v>40</v>
      </c>
      <c r="BTT42" s="71" t="s">
        <v>40</v>
      </c>
      <c r="BTU42" s="71" t="s">
        <v>40</v>
      </c>
      <c r="BTV42" s="71" t="s">
        <v>40</v>
      </c>
      <c r="BTW42" s="71" t="s">
        <v>40</v>
      </c>
      <c r="BTX42" s="71" t="s">
        <v>40</v>
      </c>
      <c r="BTY42" s="71" t="s">
        <v>40</v>
      </c>
      <c r="BTZ42" s="71" t="s">
        <v>40</v>
      </c>
      <c r="BUA42" s="71" t="s">
        <v>40</v>
      </c>
      <c r="BUB42" s="71" t="s">
        <v>40</v>
      </c>
      <c r="BUC42" s="71" t="s">
        <v>40</v>
      </c>
      <c r="BUD42" s="71" t="s">
        <v>40</v>
      </c>
      <c r="BUE42" s="71" t="s">
        <v>40</v>
      </c>
      <c r="BUF42" s="71" t="s">
        <v>40</v>
      </c>
      <c r="BUG42" s="71" t="s">
        <v>40</v>
      </c>
      <c r="BUH42" s="71" t="s">
        <v>40</v>
      </c>
      <c r="BUI42" s="71" t="s">
        <v>40</v>
      </c>
      <c r="BUJ42" s="71" t="s">
        <v>40</v>
      </c>
      <c r="BUK42" s="71" t="s">
        <v>40</v>
      </c>
      <c r="BUL42" s="71" t="s">
        <v>40</v>
      </c>
      <c r="BUM42" s="71" t="s">
        <v>40</v>
      </c>
      <c r="BUN42" s="71" t="s">
        <v>40</v>
      </c>
      <c r="BUO42" s="71" t="s">
        <v>40</v>
      </c>
      <c r="BUP42" s="71" t="s">
        <v>40</v>
      </c>
      <c r="BUQ42" s="71" t="s">
        <v>40</v>
      </c>
      <c r="BUR42" s="71" t="s">
        <v>40</v>
      </c>
      <c r="BUS42" s="71" t="s">
        <v>40</v>
      </c>
      <c r="BUT42" s="71" t="s">
        <v>40</v>
      </c>
      <c r="BUU42" s="71" t="s">
        <v>40</v>
      </c>
      <c r="BUV42" s="71" t="s">
        <v>40</v>
      </c>
      <c r="BUW42" s="71" t="s">
        <v>40</v>
      </c>
      <c r="BUX42" s="71" t="s">
        <v>40</v>
      </c>
      <c r="BUY42" s="71" t="s">
        <v>40</v>
      </c>
      <c r="BUZ42" s="71" t="s">
        <v>40</v>
      </c>
      <c r="BVA42" s="71" t="s">
        <v>40</v>
      </c>
      <c r="BVB42" s="71" t="s">
        <v>40</v>
      </c>
      <c r="BVC42" s="71" t="s">
        <v>40</v>
      </c>
      <c r="BVD42" s="71" t="s">
        <v>40</v>
      </c>
      <c r="BVE42" s="71" t="s">
        <v>40</v>
      </c>
      <c r="BVF42" s="71" t="s">
        <v>40</v>
      </c>
      <c r="BVG42" s="71" t="s">
        <v>40</v>
      </c>
      <c r="BVH42" s="71" t="s">
        <v>40</v>
      </c>
      <c r="BVI42" s="71" t="s">
        <v>40</v>
      </c>
      <c r="BVJ42" s="71" t="s">
        <v>40</v>
      </c>
      <c r="BVK42" s="71" t="s">
        <v>40</v>
      </c>
      <c r="BVL42" s="71" t="s">
        <v>40</v>
      </c>
      <c r="BVM42" s="71" t="s">
        <v>40</v>
      </c>
      <c r="BVN42" s="71" t="s">
        <v>40</v>
      </c>
      <c r="BVO42" s="71" t="s">
        <v>40</v>
      </c>
      <c r="BVP42" s="71" t="s">
        <v>40</v>
      </c>
      <c r="BVQ42" s="71" t="s">
        <v>40</v>
      </c>
      <c r="BVR42" s="71" t="s">
        <v>40</v>
      </c>
      <c r="BVS42" s="71" t="s">
        <v>40</v>
      </c>
      <c r="BVT42" s="71" t="s">
        <v>40</v>
      </c>
      <c r="BVU42" s="71" t="s">
        <v>40</v>
      </c>
      <c r="BVV42" s="71" t="s">
        <v>40</v>
      </c>
      <c r="BVW42" s="71" t="s">
        <v>40</v>
      </c>
      <c r="BVX42" s="71" t="s">
        <v>40</v>
      </c>
      <c r="BVY42" s="71" t="s">
        <v>40</v>
      </c>
      <c r="BVZ42" s="71" t="s">
        <v>40</v>
      </c>
      <c r="BWA42" s="71" t="s">
        <v>40</v>
      </c>
      <c r="BWB42" s="71" t="s">
        <v>40</v>
      </c>
      <c r="BWC42" s="71" t="s">
        <v>40</v>
      </c>
      <c r="BWD42" s="71" t="s">
        <v>40</v>
      </c>
      <c r="BWE42" s="71" t="s">
        <v>40</v>
      </c>
      <c r="BWF42" s="71" t="s">
        <v>40</v>
      </c>
      <c r="BWG42" s="71" t="s">
        <v>40</v>
      </c>
      <c r="BWH42" s="71" t="s">
        <v>40</v>
      </c>
      <c r="BWI42" s="71" t="s">
        <v>40</v>
      </c>
      <c r="BWJ42" s="71" t="s">
        <v>40</v>
      </c>
      <c r="BWK42" s="71" t="s">
        <v>40</v>
      </c>
      <c r="BWL42" s="71" t="s">
        <v>40</v>
      </c>
      <c r="BWM42" s="71" t="s">
        <v>40</v>
      </c>
      <c r="BWN42" s="71" t="s">
        <v>40</v>
      </c>
      <c r="BWO42" s="71" t="s">
        <v>40</v>
      </c>
      <c r="BWP42" s="71" t="s">
        <v>40</v>
      </c>
      <c r="BWQ42" s="71" t="s">
        <v>40</v>
      </c>
      <c r="BWR42" s="71" t="s">
        <v>40</v>
      </c>
      <c r="BWS42" s="71" t="s">
        <v>40</v>
      </c>
      <c r="BWT42" s="71" t="s">
        <v>40</v>
      </c>
      <c r="BWU42" s="71" t="s">
        <v>40</v>
      </c>
      <c r="BWV42" s="71" t="s">
        <v>40</v>
      </c>
      <c r="BWW42" s="71" t="s">
        <v>40</v>
      </c>
      <c r="BWX42" s="71" t="s">
        <v>40</v>
      </c>
      <c r="BWY42" s="71" t="s">
        <v>40</v>
      </c>
      <c r="BWZ42" s="71" t="s">
        <v>40</v>
      </c>
      <c r="BXA42" s="71" t="s">
        <v>40</v>
      </c>
      <c r="BXB42" s="71" t="s">
        <v>40</v>
      </c>
      <c r="BXC42" s="71" t="s">
        <v>40</v>
      </c>
      <c r="BXD42" s="71" t="s">
        <v>40</v>
      </c>
      <c r="BXE42" s="71" t="s">
        <v>40</v>
      </c>
      <c r="BXF42" s="71" t="s">
        <v>40</v>
      </c>
      <c r="BXG42" s="71" t="s">
        <v>40</v>
      </c>
      <c r="BXH42" s="71" t="s">
        <v>40</v>
      </c>
      <c r="BXI42" s="71" t="s">
        <v>40</v>
      </c>
      <c r="BXJ42" s="71" t="s">
        <v>40</v>
      </c>
      <c r="BXK42" s="71" t="s">
        <v>40</v>
      </c>
      <c r="BXL42" s="71" t="s">
        <v>40</v>
      </c>
      <c r="BXM42" s="71" t="s">
        <v>40</v>
      </c>
      <c r="BXN42" s="71" t="s">
        <v>40</v>
      </c>
      <c r="BXO42" s="71" t="s">
        <v>40</v>
      </c>
      <c r="BXP42" s="71" t="s">
        <v>40</v>
      </c>
      <c r="BXQ42" s="71" t="s">
        <v>40</v>
      </c>
      <c r="BXR42" s="71" t="s">
        <v>40</v>
      </c>
      <c r="BXS42" s="71" t="s">
        <v>40</v>
      </c>
      <c r="BXT42" s="71" t="s">
        <v>40</v>
      </c>
      <c r="BXU42" s="71" t="s">
        <v>40</v>
      </c>
      <c r="BXV42" s="71" t="s">
        <v>40</v>
      </c>
      <c r="BXW42" s="71" t="s">
        <v>40</v>
      </c>
      <c r="BXX42" s="71" t="s">
        <v>40</v>
      </c>
      <c r="BXY42" s="71" t="s">
        <v>40</v>
      </c>
      <c r="BXZ42" s="71" t="s">
        <v>40</v>
      </c>
      <c r="BYA42" s="71" t="s">
        <v>40</v>
      </c>
      <c r="BYB42" s="71" t="s">
        <v>40</v>
      </c>
      <c r="BYC42" s="71" t="s">
        <v>40</v>
      </c>
      <c r="BYD42" s="71" t="s">
        <v>40</v>
      </c>
      <c r="BYE42" s="71" t="s">
        <v>40</v>
      </c>
      <c r="BYF42" s="71" t="s">
        <v>40</v>
      </c>
      <c r="BYG42" s="71" t="s">
        <v>40</v>
      </c>
      <c r="BYH42" s="71" t="s">
        <v>40</v>
      </c>
      <c r="BYI42" s="71" t="s">
        <v>40</v>
      </c>
      <c r="BYJ42" s="71" t="s">
        <v>40</v>
      </c>
      <c r="BYK42" s="71" t="s">
        <v>40</v>
      </c>
      <c r="BYL42" s="71" t="s">
        <v>40</v>
      </c>
      <c r="BYM42" s="71" t="s">
        <v>40</v>
      </c>
      <c r="BYN42" s="71" t="s">
        <v>40</v>
      </c>
      <c r="BYO42" s="71" t="s">
        <v>40</v>
      </c>
      <c r="BYP42" s="71" t="s">
        <v>40</v>
      </c>
      <c r="BYQ42" s="71" t="s">
        <v>40</v>
      </c>
      <c r="BYR42" s="71" t="s">
        <v>40</v>
      </c>
      <c r="BYS42" s="71" t="s">
        <v>40</v>
      </c>
      <c r="BYT42" s="71" t="s">
        <v>40</v>
      </c>
      <c r="BYU42" s="71" t="s">
        <v>40</v>
      </c>
      <c r="BYV42" s="71" t="s">
        <v>40</v>
      </c>
      <c r="BYW42" s="71" t="s">
        <v>40</v>
      </c>
      <c r="BYX42" s="71" t="s">
        <v>40</v>
      </c>
      <c r="BYY42" s="71" t="s">
        <v>40</v>
      </c>
      <c r="BYZ42" s="71" t="s">
        <v>40</v>
      </c>
      <c r="BZA42" s="71" t="s">
        <v>40</v>
      </c>
      <c r="BZB42" s="71" t="s">
        <v>40</v>
      </c>
      <c r="BZC42" s="71" t="s">
        <v>40</v>
      </c>
      <c r="BZD42" s="71" t="s">
        <v>40</v>
      </c>
      <c r="BZE42" s="71" t="s">
        <v>40</v>
      </c>
      <c r="BZF42" s="71" t="s">
        <v>40</v>
      </c>
      <c r="BZG42" s="71" t="s">
        <v>40</v>
      </c>
      <c r="BZH42" s="71" t="s">
        <v>40</v>
      </c>
      <c r="BZI42" s="71" t="s">
        <v>40</v>
      </c>
      <c r="BZJ42" s="71" t="s">
        <v>40</v>
      </c>
      <c r="BZK42" s="71" t="s">
        <v>40</v>
      </c>
      <c r="BZL42" s="71" t="s">
        <v>40</v>
      </c>
      <c r="BZM42" s="71" t="s">
        <v>40</v>
      </c>
      <c r="BZN42" s="71" t="s">
        <v>40</v>
      </c>
      <c r="BZO42" s="71" t="s">
        <v>40</v>
      </c>
      <c r="BZP42" s="71" t="s">
        <v>40</v>
      </c>
      <c r="BZQ42" s="71" t="s">
        <v>40</v>
      </c>
      <c r="BZR42" s="71" t="s">
        <v>40</v>
      </c>
      <c r="BZS42" s="71" t="s">
        <v>40</v>
      </c>
      <c r="BZT42" s="71" t="s">
        <v>40</v>
      </c>
      <c r="BZU42" s="71" t="s">
        <v>40</v>
      </c>
      <c r="BZV42" s="71" t="s">
        <v>40</v>
      </c>
      <c r="BZW42" s="71" t="s">
        <v>40</v>
      </c>
      <c r="BZX42" s="71" t="s">
        <v>40</v>
      </c>
      <c r="BZY42" s="71" t="s">
        <v>40</v>
      </c>
      <c r="BZZ42" s="71" t="s">
        <v>40</v>
      </c>
      <c r="CAA42" s="71" t="s">
        <v>40</v>
      </c>
      <c r="CAB42" s="71" t="s">
        <v>40</v>
      </c>
      <c r="CAC42" s="71" t="s">
        <v>40</v>
      </c>
      <c r="CAD42" s="71" t="s">
        <v>40</v>
      </c>
      <c r="CAE42" s="71" t="s">
        <v>40</v>
      </c>
      <c r="CAF42" s="71" t="s">
        <v>40</v>
      </c>
      <c r="CAG42" s="71" t="s">
        <v>40</v>
      </c>
      <c r="CAH42" s="71" t="s">
        <v>40</v>
      </c>
      <c r="CAI42" s="71" t="s">
        <v>40</v>
      </c>
      <c r="CAJ42" s="71" t="s">
        <v>40</v>
      </c>
      <c r="CAK42" s="71" t="s">
        <v>40</v>
      </c>
      <c r="CAL42" s="71" t="s">
        <v>40</v>
      </c>
      <c r="CAM42" s="71" t="s">
        <v>40</v>
      </c>
      <c r="CAN42" s="71" t="s">
        <v>40</v>
      </c>
      <c r="CAO42" s="71" t="s">
        <v>40</v>
      </c>
      <c r="CAP42" s="71" t="s">
        <v>40</v>
      </c>
      <c r="CAQ42" s="71" t="s">
        <v>40</v>
      </c>
      <c r="CAR42" s="71" t="s">
        <v>40</v>
      </c>
      <c r="CAS42" s="71" t="s">
        <v>40</v>
      </c>
      <c r="CAT42" s="71" t="s">
        <v>40</v>
      </c>
      <c r="CAU42" s="71" t="s">
        <v>40</v>
      </c>
      <c r="CAV42" s="71" t="s">
        <v>40</v>
      </c>
      <c r="CAW42" s="71" t="s">
        <v>40</v>
      </c>
      <c r="CAX42" s="71" t="s">
        <v>40</v>
      </c>
      <c r="CAY42" s="71" t="s">
        <v>40</v>
      </c>
      <c r="CAZ42" s="71" t="s">
        <v>40</v>
      </c>
      <c r="CBA42" s="71" t="s">
        <v>40</v>
      </c>
      <c r="CBB42" s="71" t="s">
        <v>40</v>
      </c>
      <c r="CBC42" s="71" t="s">
        <v>40</v>
      </c>
      <c r="CBD42" s="71" t="s">
        <v>40</v>
      </c>
      <c r="CBE42" s="71" t="s">
        <v>40</v>
      </c>
      <c r="CBF42" s="71" t="s">
        <v>40</v>
      </c>
      <c r="CBG42" s="71" t="s">
        <v>40</v>
      </c>
      <c r="CBH42" s="71" t="s">
        <v>40</v>
      </c>
      <c r="CBI42" s="71" t="s">
        <v>40</v>
      </c>
      <c r="CBJ42" s="71" t="s">
        <v>40</v>
      </c>
      <c r="CBK42" s="71" t="s">
        <v>40</v>
      </c>
      <c r="CBL42" s="71" t="s">
        <v>40</v>
      </c>
      <c r="CBM42" s="71" t="s">
        <v>40</v>
      </c>
      <c r="CBN42" s="71" t="s">
        <v>40</v>
      </c>
      <c r="CBO42" s="71" t="s">
        <v>40</v>
      </c>
      <c r="CBP42" s="71" t="s">
        <v>40</v>
      </c>
      <c r="CBQ42" s="71" t="s">
        <v>40</v>
      </c>
      <c r="CBR42" s="71" t="s">
        <v>40</v>
      </c>
      <c r="CBS42" s="71" t="s">
        <v>40</v>
      </c>
      <c r="CBT42" s="71" t="s">
        <v>40</v>
      </c>
      <c r="CBU42" s="71" t="s">
        <v>40</v>
      </c>
      <c r="CBV42" s="71" t="s">
        <v>40</v>
      </c>
      <c r="CBW42" s="71" t="s">
        <v>40</v>
      </c>
      <c r="CBX42" s="71" t="s">
        <v>40</v>
      </c>
      <c r="CBY42" s="71" t="s">
        <v>40</v>
      </c>
      <c r="CBZ42" s="71" t="s">
        <v>40</v>
      </c>
      <c r="CCA42" s="71" t="s">
        <v>40</v>
      </c>
      <c r="CCB42" s="71" t="s">
        <v>40</v>
      </c>
      <c r="CCC42" s="71" t="s">
        <v>40</v>
      </c>
      <c r="CCD42" s="71" t="s">
        <v>40</v>
      </c>
      <c r="CCE42" s="71" t="s">
        <v>40</v>
      </c>
      <c r="CCF42" s="71" t="s">
        <v>40</v>
      </c>
      <c r="CCG42" s="71" t="s">
        <v>40</v>
      </c>
      <c r="CCH42" s="71" t="s">
        <v>40</v>
      </c>
      <c r="CCI42" s="71" t="s">
        <v>40</v>
      </c>
      <c r="CCJ42" s="71" t="s">
        <v>40</v>
      </c>
      <c r="CCK42" s="71" t="s">
        <v>40</v>
      </c>
      <c r="CCL42" s="71" t="s">
        <v>40</v>
      </c>
      <c r="CCM42" s="71" t="s">
        <v>40</v>
      </c>
      <c r="CCN42" s="71" t="s">
        <v>40</v>
      </c>
      <c r="CCO42" s="71" t="s">
        <v>40</v>
      </c>
      <c r="CCP42" s="71" t="s">
        <v>40</v>
      </c>
      <c r="CCQ42" s="71" t="s">
        <v>40</v>
      </c>
      <c r="CCR42" s="71" t="s">
        <v>40</v>
      </c>
      <c r="CCS42" s="71" t="s">
        <v>40</v>
      </c>
      <c r="CCT42" s="71" t="s">
        <v>40</v>
      </c>
      <c r="CCU42" s="71" t="s">
        <v>40</v>
      </c>
      <c r="CCV42" s="71" t="s">
        <v>40</v>
      </c>
      <c r="CCW42" s="71" t="s">
        <v>40</v>
      </c>
      <c r="CCX42" s="71" t="s">
        <v>40</v>
      </c>
      <c r="CCY42" s="71" t="s">
        <v>40</v>
      </c>
      <c r="CCZ42" s="71" t="s">
        <v>40</v>
      </c>
      <c r="CDA42" s="71" t="s">
        <v>40</v>
      </c>
      <c r="CDB42" s="71" t="s">
        <v>40</v>
      </c>
      <c r="CDC42" s="71" t="s">
        <v>40</v>
      </c>
      <c r="CDD42" s="71" t="s">
        <v>40</v>
      </c>
      <c r="CDE42" s="71" t="s">
        <v>40</v>
      </c>
      <c r="CDF42" s="71" t="s">
        <v>40</v>
      </c>
      <c r="CDG42" s="71" t="s">
        <v>40</v>
      </c>
      <c r="CDH42" s="71" t="s">
        <v>40</v>
      </c>
      <c r="CDI42" s="71" t="s">
        <v>40</v>
      </c>
      <c r="CDJ42" s="71" t="s">
        <v>40</v>
      </c>
      <c r="CDK42" s="71" t="s">
        <v>40</v>
      </c>
      <c r="CDL42" s="71" t="s">
        <v>40</v>
      </c>
      <c r="CDM42" s="71" t="s">
        <v>40</v>
      </c>
      <c r="CDN42" s="71" t="s">
        <v>40</v>
      </c>
      <c r="CDO42" s="71" t="s">
        <v>40</v>
      </c>
      <c r="CDP42" s="71" t="s">
        <v>40</v>
      </c>
      <c r="CDQ42" s="71" t="s">
        <v>40</v>
      </c>
      <c r="CDR42" s="71" t="s">
        <v>40</v>
      </c>
      <c r="CDS42" s="71" t="s">
        <v>40</v>
      </c>
      <c r="CDT42" s="71" t="s">
        <v>40</v>
      </c>
      <c r="CDU42" s="71" t="s">
        <v>40</v>
      </c>
      <c r="CDV42" s="71" t="s">
        <v>40</v>
      </c>
      <c r="CDW42" s="71" t="s">
        <v>40</v>
      </c>
      <c r="CDX42" s="71" t="s">
        <v>40</v>
      </c>
      <c r="CDY42" s="71" t="s">
        <v>40</v>
      </c>
      <c r="CDZ42" s="71" t="s">
        <v>40</v>
      </c>
      <c r="CEA42" s="71" t="s">
        <v>40</v>
      </c>
      <c r="CEB42" s="71" t="s">
        <v>40</v>
      </c>
      <c r="CEC42" s="71" t="s">
        <v>40</v>
      </c>
      <c r="CED42" s="71" t="s">
        <v>40</v>
      </c>
      <c r="CEE42" s="71" t="s">
        <v>40</v>
      </c>
      <c r="CEF42" s="71" t="s">
        <v>40</v>
      </c>
      <c r="CEG42" s="71" t="s">
        <v>40</v>
      </c>
      <c r="CEH42" s="71" t="s">
        <v>40</v>
      </c>
      <c r="CEI42" s="71" t="s">
        <v>40</v>
      </c>
      <c r="CEJ42" s="71" t="s">
        <v>40</v>
      </c>
      <c r="CEK42" s="71" t="s">
        <v>40</v>
      </c>
      <c r="CEL42" s="71" t="s">
        <v>40</v>
      </c>
      <c r="CEM42" s="71" t="s">
        <v>40</v>
      </c>
      <c r="CEN42" s="71" t="s">
        <v>40</v>
      </c>
      <c r="CEO42" s="71" t="s">
        <v>40</v>
      </c>
      <c r="CEP42" s="71" t="s">
        <v>40</v>
      </c>
      <c r="CEQ42" s="71" t="s">
        <v>40</v>
      </c>
      <c r="CER42" s="71" t="s">
        <v>40</v>
      </c>
      <c r="CES42" s="71" t="s">
        <v>40</v>
      </c>
      <c r="CET42" s="71" t="s">
        <v>40</v>
      </c>
      <c r="CEU42" s="71" t="s">
        <v>40</v>
      </c>
      <c r="CEV42" s="71" t="s">
        <v>40</v>
      </c>
      <c r="CEW42" s="71" t="s">
        <v>40</v>
      </c>
      <c r="CEX42" s="71" t="s">
        <v>40</v>
      </c>
      <c r="CEY42" s="71" t="s">
        <v>40</v>
      </c>
      <c r="CEZ42" s="71" t="s">
        <v>40</v>
      </c>
      <c r="CFA42" s="71" t="s">
        <v>40</v>
      </c>
      <c r="CFB42" s="71" t="s">
        <v>40</v>
      </c>
      <c r="CFC42" s="71" t="s">
        <v>40</v>
      </c>
      <c r="CFD42" s="71" t="s">
        <v>40</v>
      </c>
      <c r="CFE42" s="71" t="s">
        <v>40</v>
      </c>
      <c r="CFF42" s="71" t="s">
        <v>40</v>
      </c>
      <c r="CFG42" s="71" t="s">
        <v>40</v>
      </c>
      <c r="CFH42" s="71" t="s">
        <v>40</v>
      </c>
      <c r="CFI42" s="71" t="s">
        <v>40</v>
      </c>
      <c r="CFJ42" s="71" t="s">
        <v>40</v>
      </c>
      <c r="CFK42" s="71" t="s">
        <v>40</v>
      </c>
      <c r="CFL42" s="71" t="s">
        <v>40</v>
      </c>
      <c r="CFM42" s="71" t="s">
        <v>40</v>
      </c>
      <c r="CFN42" s="71" t="s">
        <v>40</v>
      </c>
      <c r="CFO42" s="71" t="s">
        <v>40</v>
      </c>
      <c r="CFP42" s="71" t="s">
        <v>40</v>
      </c>
      <c r="CFQ42" s="71" t="s">
        <v>40</v>
      </c>
      <c r="CFR42" s="71" t="s">
        <v>40</v>
      </c>
      <c r="CFS42" s="71" t="s">
        <v>40</v>
      </c>
      <c r="CFT42" s="71" t="s">
        <v>40</v>
      </c>
      <c r="CFU42" s="71" t="s">
        <v>40</v>
      </c>
      <c r="CFV42" s="71" t="s">
        <v>40</v>
      </c>
      <c r="CFW42" s="71" t="s">
        <v>40</v>
      </c>
      <c r="CFX42" s="71" t="s">
        <v>40</v>
      </c>
      <c r="CFY42" s="71" t="s">
        <v>40</v>
      </c>
      <c r="CFZ42" s="71" t="s">
        <v>40</v>
      </c>
      <c r="CGA42" s="71" t="s">
        <v>40</v>
      </c>
      <c r="CGB42" s="71" t="s">
        <v>40</v>
      </c>
      <c r="CGC42" s="71" t="s">
        <v>40</v>
      </c>
      <c r="CGD42" s="71" t="s">
        <v>40</v>
      </c>
      <c r="CGE42" s="71" t="s">
        <v>40</v>
      </c>
      <c r="CGF42" s="71" t="s">
        <v>40</v>
      </c>
      <c r="CGG42" s="71" t="s">
        <v>40</v>
      </c>
      <c r="CGH42" s="71" t="s">
        <v>40</v>
      </c>
      <c r="CGI42" s="71" t="s">
        <v>40</v>
      </c>
      <c r="CGJ42" s="71" t="s">
        <v>40</v>
      </c>
      <c r="CGK42" s="71" t="s">
        <v>40</v>
      </c>
      <c r="CGL42" s="71" t="s">
        <v>40</v>
      </c>
      <c r="CGM42" s="71" t="s">
        <v>40</v>
      </c>
      <c r="CGN42" s="71" t="s">
        <v>40</v>
      </c>
      <c r="CGO42" s="71" t="s">
        <v>40</v>
      </c>
      <c r="CGP42" s="71" t="s">
        <v>40</v>
      </c>
      <c r="CGQ42" s="71" t="s">
        <v>40</v>
      </c>
      <c r="CGR42" s="71" t="s">
        <v>40</v>
      </c>
      <c r="CGS42" s="71" t="s">
        <v>40</v>
      </c>
      <c r="CGT42" s="71" t="s">
        <v>40</v>
      </c>
      <c r="CGU42" s="71" t="s">
        <v>40</v>
      </c>
      <c r="CGV42" s="71" t="s">
        <v>40</v>
      </c>
      <c r="CGW42" s="71" t="s">
        <v>40</v>
      </c>
      <c r="CGX42" s="71" t="s">
        <v>40</v>
      </c>
      <c r="CGY42" s="71" t="s">
        <v>40</v>
      </c>
      <c r="CGZ42" s="71" t="s">
        <v>40</v>
      </c>
      <c r="CHA42" s="71" t="s">
        <v>40</v>
      </c>
      <c r="CHB42" s="71" t="s">
        <v>40</v>
      </c>
      <c r="CHC42" s="71" t="s">
        <v>40</v>
      </c>
      <c r="CHD42" s="71" t="s">
        <v>40</v>
      </c>
      <c r="CHE42" s="71" t="s">
        <v>40</v>
      </c>
      <c r="CHF42" s="71" t="s">
        <v>40</v>
      </c>
      <c r="CHG42" s="71" t="s">
        <v>40</v>
      </c>
      <c r="CHH42" s="71" t="s">
        <v>40</v>
      </c>
      <c r="CHI42" s="71" t="s">
        <v>40</v>
      </c>
      <c r="CHJ42" s="71" t="s">
        <v>40</v>
      </c>
      <c r="CHK42" s="71" t="s">
        <v>40</v>
      </c>
      <c r="CHL42" s="71" t="s">
        <v>40</v>
      </c>
      <c r="CHM42" s="71" t="s">
        <v>40</v>
      </c>
      <c r="CHN42" s="71" t="s">
        <v>40</v>
      </c>
      <c r="CHO42" s="71" t="s">
        <v>40</v>
      </c>
      <c r="CHP42" s="71" t="s">
        <v>40</v>
      </c>
      <c r="CHQ42" s="71" t="s">
        <v>40</v>
      </c>
      <c r="CHR42" s="71" t="s">
        <v>40</v>
      </c>
      <c r="CHS42" s="71" t="s">
        <v>40</v>
      </c>
      <c r="CHT42" s="71" t="s">
        <v>40</v>
      </c>
      <c r="CHU42" s="71" t="s">
        <v>40</v>
      </c>
      <c r="CHV42" s="71" t="s">
        <v>40</v>
      </c>
      <c r="CHW42" s="71" t="s">
        <v>40</v>
      </c>
      <c r="CHX42" s="71" t="s">
        <v>40</v>
      </c>
      <c r="CHY42" s="71" t="s">
        <v>40</v>
      </c>
      <c r="CHZ42" s="71" t="s">
        <v>40</v>
      </c>
      <c r="CIA42" s="71" t="s">
        <v>40</v>
      </c>
      <c r="CIB42" s="71" t="s">
        <v>40</v>
      </c>
      <c r="CIC42" s="71" t="s">
        <v>40</v>
      </c>
      <c r="CID42" s="71" t="s">
        <v>40</v>
      </c>
      <c r="CIE42" s="71" t="s">
        <v>40</v>
      </c>
      <c r="CIF42" s="71" t="s">
        <v>40</v>
      </c>
      <c r="CIG42" s="71" t="s">
        <v>40</v>
      </c>
      <c r="CIH42" s="71" t="s">
        <v>40</v>
      </c>
      <c r="CII42" s="71" t="s">
        <v>40</v>
      </c>
      <c r="CIJ42" s="71" t="s">
        <v>40</v>
      </c>
      <c r="CIK42" s="71" t="s">
        <v>40</v>
      </c>
      <c r="CIL42" s="71" t="s">
        <v>40</v>
      </c>
      <c r="CIM42" s="71" t="s">
        <v>40</v>
      </c>
      <c r="CIN42" s="71" t="s">
        <v>40</v>
      </c>
      <c r="CIO42" s="71" t="s">
        <v>40</v>
      </c>
      <c r="CIP42" s="71" t="s">
        <v>40</v>
      </c>
      <c r="CIQ42" s="71" t="s">
        <v>40</v>
      </c>
      <c r="CIR42" s="71" t="s">
        <v>40</v>
      </c>
      <c r="CIS42" s="71" t="s">
        <v>40</v>
      </c>
      <c r="CIT42" s="71" t="s">
        <v>40</v>
      </c>
      <c r="CIU42" s="71" t="s">
        <v>40</v>
      </c>
      <c r="CIV42" s="71" t="s">
        <v>40</v>
      </c>
      <c r="CIW42" s="71" t="s">
        <v>40</v>
      </c>
      <c r="CIX42" s="71" t="s">
        <v>40</v>
      </c>
      <c r="CIY42" s="71" t="s">
        <v>40</v>
      </c>
      <c r="CIZ42" s="71" t="s">
        <v>40</v>
      </c>
      <c r="CJA42" s="71" t="s">
        <v>40</v>
      </c>
      <c r="CJB42" s="71" t="s">
        <v>40</v>
      </c>
      <c r="CJC42" s="71" t="s">
        <v>40</v>
      </c>
      <c r="CJD42" s="71" t="s">
        <v>40</v>
      </c>
      <c r="CJE42" s="71" t="s">
        <v>40</v>
      </c>
      <c r="CJF42" s="71" t="s">
        <v>40</v>
      </c>
      <c r="CJG42" s="71" t="s">
        <v>40</v>
      </c>
      <c r="CJH42" s="71" t="s">
        <v>40</v>
      </c>
      <c r="CJI42" s="71" t="s">
        <v>40</v>
      </c>
      <c r="CJJ42" s="71" t="s">
        <v>40</v>
      </c>
      <c r="CJK42" s="71" t="s">
        <v>40</v>
      </c>
      <c r="CJL42" s="71" t="s">
        <v>40</v>
      </c>
      <c r="CJM42" s="71" t="s">
        <v>40</v>
      </c>
      <c r="CJN42" s="71" t="s">
        <v>40</v>
      </c>
      <c r="CJO42" s="71" t="s">
        <v>40</v>
      </c>
      <c r="CJP42" s="71" t="s">
        <v>40</v>
      </c>
      <c r="CJQ42" s="71" t="s">
        <v>40</v>
      </c>
      <c r="CJR42" s="71" t="s">
        <v>40</v>
      </c>
      <c r="CJS42" s="71" t="s">
        <v>40</v>
      </c>
      <c r="CJT42" s="71" t="s">
        <v>40</v>
      </c>
      <c r="CJU42" s="71" t="s">
        <v>40</v>
      </c>
      <c r="CJV42" s="71" t="s">
        <v>40</v>
      </c>
      <c r="CJW42" s="71" t="s">
        <v>40</v>
      </c>
      <c r="CJX42" s="71" t="s">
        <v>40</v>
      </c>
      <c r="CJY42" s="71" t="s">
        <v>40</v>
      </c>
      <c r="CJZ42" s="71" t="s">
        <v>40</v>
      </c>
      <c r="CKA42" s="71" t="s">
        <v>40</v>
      </c>
      <c r="CKB42" s="71" t="s">
        <v>40</v>
      </c>
      <c r="CKC42" s="71" t="s">
        <v>40</v>
      </c>
      <c r="CKD42" s="71" t="s">
        <v>40</v>
      </c>
      <c r="CKE42" s="71" t="s">
        <v>40</v>
      </c>
      <c r="CKF42" s="71" t="s">
        <v>40</v>
      </c>
      <c r="CKG42" s="71" t="s">
        <v>40</v>
      </c>
      <c r="CKH42" s="71" t="s">
        <v>40</v>
      </c>
      <c r="CKI42" s="71" t="s">
        <v>40</v>
      </c>
      <c r="CKJ42" s="71" t="s">
        <v>40</v>
      </c>
      <c r="CKK42" s="71" t="s">
        <v>40</v>
      </c>
      <c r="CKL42" s="71" t="s">
        <v>40</v>
      </c>
      <c r="CKM42" s="71" t="s">
        <v>40</v>
      </c>
      <c r="CKN42" s="71" t="s">
        <v>40</v>
      </c>
      <c r="CKO42" s="71" t="s">
        <v>40</v>
      </c>
      <c r="CKP42" s="71" t="s">
        <v>40</v>
      </c>
      <c r="CKQ42" s="71" t="s">
        <v>40</v>
      </c>
      <c r="CKR42" s="71" t="s">
        <v>40</v>
      </c>
      <c r="CKS42" s="71" t="s">
        <v>40</v>
      </c>
      <c r="CKT42" s="71" t="s">
        <v>40</v>
      </c>
      <c r="CKU42" s="71" t="s">
        <v>40</v>
      </c>
      <c r="CKV42" s="71" t="s">
        <v>40</v>
      </c>
      <c r="CKW42" s="71" t="s">
        <v>40</v>
      </c>
      <c r="CKX42" s="71" t="s">
        <v>40</v>
      </c>
      <c r="CKY42" s="71" t="s">
        <v>40</v>
      </c>
      <c r="CKZ42" s="71" t="s">
        <v>40</v>
      </c>
      <c r="CLA42" s="71" t="s">
        <v>40</v>
      </c>
      <c r="CLB42" s="71" t="s">
        <v>40</v>
      </c>
      <c r="CLC42" s="71" t="s">
        <v>40</v>
      </c>
      <c r="CLD42" s="71" t="s">
        <v>40</v>
      </c>
      <c r="CLE42" s="71" t="s">
        <v>40</v>
      </c>
      <c r="CLF42" s="71" t="s">
        <v>40</v>
      </c>
      <c r="CLG42" s="71" t="s">
        <v>40</v>
      </c>
      <c r="CLH42" s="71" t="s">
        <v>40</v>
      </c>
      <c r="CLI42" s="71" t="s">
        <v>40</v>
      </c>
      <c r="CLJ42" s="71" t="s">
        <v>40</v>
      </c>
      <c r="CLK42" s="71" t="s">
        <v>40</v>
      </c>
      <c r="CLL42" s="71" t="s">
        <v>40</v>
      </c>
      <c r="CLM42" s="71" t="s">
        <v>40</v>
      </c>
      <c r="CLN42" s="71" t="s">
        <v>40</v>
      </c>
      <c r="CLO42" s="71" t="s">
        <v>40</v>
      </c>
      <c r="CLP42" s="71" t="s">
        <v>40</v>
      </c>
      <c r="CLQ42" s="71" t="s">
        <v>40</v>
      </c>
      <c r="CLR42" s="71" t="s">
        <v>40</v>
      </c>
      <c r="CLS42" s="71" t="s">
        <v>40</v>
      </c>
      <c r="CLT42" s="71" t="s">
        <v>40</v>
      </c>
      <c r="CLU42" s="71" t="s">
        <v>40</v>
      </c>
      <c r="CLV42" s="71" t="s">
        <v>40</v>
      </c>
      <c r="CLW42" s="71" t="s">
        <v>40</v>
      </c>
      <c r="CLX42" s="71" t="s">
        <v>40</v>
      </c>
      <c r="CLY42" s="71" t="s">
        <v>40</v>
      </c>
      <c r="CLZ42" s="71" t="s">
        <v>40</v>
      </c>
      <c r="CMA42" s="71" t="s">
        <v>40</v>
      </c>
      <c r="CMB42" s="71" t="s">
        <v>40</v>
      </c>
      <c r="CMC42" s="71" t="s">
        <v>40</v>
      </c>
      <c r="CMD42" s="71" t="s">
        <v>40</v>
      </c>
      <c r="CME42" s="71" t="s">
        <v>40</v>
      </c>
      <c r="CMF42" s="71" t="s">
        <v>40</v>
      </c>
      <c r="CMG42" s="71" t="s">
        <v>40</v>
      </c>
      <c r="CMH42" s="71" t="s">
        <v>40</v>
      </c>
      <c r="CMI42" s="71" t="s">
        <v>40</v>
      </c>
      <c r="CMJ42" s="71" t="s">
        <v>40</v>
      </c>
      <c r="CMK42" s="71" t="s">
        <v>40</v>
      </c>
      <c r="CML42" s="71" t="s">
        <v>40</v>
      </c>
      <c r="CMM42" s="71" t="s">
        <v>40</v>
      </c>
      <c r="CMN42" s="71" t="s">
        <v>40</v>
      </c>
      <c r="CMO42" s="71" t="s">
        <v>40</v>
      </c>
      <c r="CMP42" s="71" t="s">
        <v>40</v>
      </c>
      <c r="CMQ42" s="71" t="s">
        <v>40</v>
      </c>
      <c r="CMR42" s="71" t="s">
        <v>40</v>
      </c>
      <c r="CMS42" s="71" t="s">
        <v>40</v>
      </c>
      <c r="CMT42" s="71" t="s">
        <v>40</v>
      </c>
      <c r="CMU42" s="71" t="s">
        <v>40</v>
      </c>
      <c r="CMV42" s="71" t="s">
        <v>40</v>
      </c>
      <c r="CMW42" s="71" t="s">
        <v>40</v>
      </c>
      <c r="CMX42" s="71" t="s">
        <v>40</v>
      </c>
      <c r="CMY42" s="71" t="s">
        <v>40</v>
      </c>
      <c r="CMZ42" s="71" t="s">
        <v>40</v>
      </c>
      <c r="CNA42" s="71" t="s">
        <v>40</v>
      </c>
      <c r="CNB42" s="71" t="s">
        <v>40</v>
      </c>
      <c r="CNC42" s="71" t="s">
        <v>40</v>
      </c>
      <c r="CND42" s="71" t="s">
        <v>40</v>
      </c>
      <c r="CNE42" s="71" t="s">
        <v>40</v>
      </c>
      <c r="CNF42" s="71" t="s">
        <v>40</v>
      </c>
      <c r="CNG42" s="71" t="s">
        <v>40</v>
      </c>
      <c r="CNH42" s="71" t="s">
        <v>40</v>
      </c>
      <c r="CNI42" s="71" t="s">
        <v>40</v>
      </c>
      <c r="CNJ42" s="71" t="s">
        <v>40</v>
      </c>
      <c r="CNK42" s="71" t="s">
        <v>40</v>
      </c>
      <c r="CNL42" s="71" t="s">
        <v>40</v>
      </c>
      <c r="CNM42" s="71" t="s">
        <v>40</v>
      </c>
      <c r="CNN42" s="71" t="s">
        <v>40</v>
      </c>
      <c r="CNO42" s="71" t="s">
        <v>40</v>
      </c>
      <c r="CNP42" s="71" t="s">
        <v>40</v>
      </c>
      <c r="CNQ42" s="71" t="s">
        <v>40</v>
      </c>
      <c r="CNR42" s="71" t="s">
        <v>40</v>
      </c>
      <c r="CNS42" s="71" t="s">
        <v>40</v>
      </c>
      <c r="CNT42" s="71" t="s">
        <v>40</v>
      </c>
      <c r="CNU42" s="71" t="s">
        <v>40</v>
      </c>
      <c r="CNV42" s="71" t="s">
        <v>40</v>
      </c>
      <c r="CNW42" s="71" t="s">
        <v>40</v>
      </c>
      <c r="CNX42" s="71" t="s">
        <v>40</v>
      </c>
      <c r="CNY42" s="71" t="s">
        <v>40</v>
      </c>
      <c r="CNZ42" s="71" t="s">
        <v>40</v>
      </c>
      <c r="COA42" s="71" t="s">
        <v>40</v>
      </c>
      <c r="COB42" s="71" t="s">
        <v>40</v>
      </c>
      <c r="COC42" s="71" t="s">
        <v>40</v>
      </c>
      <c r="COD42" s="71" t="s">
        <v>40</v>
      </c>
      <c r="COE42" s="71" t="s">
        <v>40</v>
      </c>
      <c r="COF42" s="71" t="s">
        <v>40</v>
      </c>
      <c r="COG42" s="71" t="s">
        <v>40</v>
      </c>
      <c r="COH42" s="71" t="s">
        <v>40</v>
      </c>
      <c r="COI42" s="71" t="s">
        <v>40</v>
      </c>
      <c r="COJ42" s="71" t="s">
        <v>40</v>
      </c>
      <c r="COK42" s="71" t="s">
        <v>40</v>
      </c>
      <c r="COL42" s="71" t="s">
        <v>40</v>
      </c>
      <c r="COM42" s="71" t="s">
        <v>40</v>
      </c>
      <c r="CON42" s="71" t="s">
        <v>40</v>
      </c>
      <c r="COO42" s="71" t="s">
        <v>40</v>
      </c>
      <c r="COP42" s="71" t="s">
        <v>40</v>
      </c>
      <c r="COQ42" s="71" t="s">
        <v>40</v>
      </c>
      <c r="COR42" s="71" t="s">
        <v>40</v>
      </c>
      <c r="COS42" s="71" t="s">
        <v>40</v>
      </c>
      <c r="COT42" s="71" t="s">
        <v>40</v>
      </c>
      <c r="COU42" s="71" t="s">
        <v>40</v>
      </c>
      <c r="COV42" s="71" t="s">
        <v>40</v>
      </c>
      <c r="COW42" s="71" t="s">
        <v>40</v>
      </c>
      <c r="COX42" s="71" t="s">
        <v>40</v>
      </c>
      <c r="COY42" s="71" t="s">
        <v>40</v>
      </c>
      <c r="COZ42" s="71" t="s">
        <v>40</v>
      </c>
      <c r="CPA42" s="71" t="s">
        <v>40</v>
      </c>
      <c r="CPB42" s="71" t="s">
        <v>40</v>
      </c>
      <c r="CPC42" s="71" t="s">
        <v>40</v>
      </c>
      <c r="CPD42" s="71" t="s">
        <v>40</v>
      </c>
      <c r="CPE42" s="71" t="s">
        <v>40</v>
      </c>
      <c r="CPF42" s="71" t="s">
        <v>40</v>
      </c>
      <c r="CPG42" s="71" t="s">
        <v>40</v>
      </c>
      <c r="CPH42" s="71" t="s">
        <v>40</v>
      </c>
      <c r="CPI42" s="71" t="s">
        <v>40</v>
      </c>
      <c r="CPJ42" s="71" t="s">
        <v>40</v>
      </c>
      <c r="CPK42" s="71" t="s">
        <v>40</v>
      </c>
      <c r="CPL42" s="71" t="s">
        <v>40</v>
      </c>
      <c r="CPM42" s="71" t="s">
        <v>40</v>
      </c>
      <c r="CPN42" s="71" t="s">
        <v>40</v>
      </c>
      <c r="CPO42" s="71" t="s">
        <v>40</v>
      </c>
      <c r="CPP42" s="71" t="s">
        <v>40</v>
      </c>
      <c r="CPQ42" s="71" t="s">
        <v>40</v>
      </c>
      <c r="CPR42" s="71" t="s">
        <v>40</v>
      </c>
      <c r="CPS42" s="71" t="s">
        <v>40</v>
      </c>
      <c r="CPT42" s="71" t="s">
        <v>40</v>
      </c>
      <c r="CPU42" s="71" t="s">
        <v>40</v>
      </c>
      <c r="CPV42" s="71" t="s">
        <v>40</v>
      </c>
      <c r="CPW42" s="71" t="s">
        <v>40</v>
      </c>
      <c r="CPX42" s="71" t="s">
        <v>40</v>
      </c>
      <c r="CPY42" s="71" t="s">
        <v>40</v>
      </c>
      <c r="CPZ42" s="71" t="s">
        <v>40</v>
      </c>
      <c r="CQA42" s="71" t="s">
        <v>40</v>
      </c>
      <c r="CQB42" s="71" t="s">
        <v>40</v>
      </c>
      <c r="CQC42" s="71" t="s">
        <v>40</v>
      </c>
      <c r="CQD42" s="71" t="s">
        <v>40</v>
      </c>
      <c r="CQE42" s="71" t="s">
        <v>40</v>
      </c>
      <c r="CQF42" s="71" t="s">
        <v>40</v>
      </c>
      <c r="CQG42" s="71" t="s">
        <v>40</v>
      </c>
      <c r="CQH42" s="71" t="s">
        <v>40</v>
      </c>
      <c r="CQI42" s="71" t="s">
        <v>40</v>
      </c>
      <c r="CQJ42" s="71" t="s">
        <v>40</v>
      </c>
      <c r="CQK42" s="71" t="s">
        <v>40</v>
      </c>
      <c r="CQL42" s="71" t="s">
        <v>40</v>
      </c>
      <c r="CQM42" s="71" t="s">
        <v>40</v>
      </c>
      <c r="CQN42" s="71" t="s">
        <v>40</v>
      </c>
      <c r="CQO42" s="71" t="s">
        <v>40</v>
      </c>
      <c r="CQP42" s="71" t="s">
        <v>40</v>
      </c>
      <c r="CQQ42" s="71" t="s">
        <v>40</v>
      </c>
      <c r="CQR42" s="71" t="s">
        <v>40</v>
      </c>
      <c r="CQS42" s="71" t="s">
        <v>40</v>
      </c>
      <c r="CQT42" s="71" t="s">
        <v>40</v>
      </c>
      <c r="CQU42" s="71" t="s">
        <v>40</v>
      </c>
      <c r="CQV42" s="71" t="s">
        <v>40</v>
      </c>
      <c r="CQW42" s="71" t="s">
        <v>40</v>
      </c>
      <c r="CQX42" s="71" t="s">
        <v>40</v>
      </c>
      <c r="CQY42" s="71" t="s">
        <v>40</v>
      </c>
      <c r="CQZ42" s="71" t="s">
        <v>40</v>
      </c>
      <c r="CRA42" s="71" t="s">
        <v>40</v>
      </c>
      <c r="CRB42" s="71" t="s">
        <v>40</v>
      </c>
      <c r="CRC42" s="71" t="s">
        <v>40</v>
      </c>
      <c r="CRD42" s="71" t="s">
        <v>40</v>
      </c>
      <c r="CRE42" s="71" t="s">
        <v>40</v>
      </c>
      <c r="CRF42" s="71" t="s">
        <v>40</v>
      </c>
      <c r="CRG42" s="71" t="s">
        <v>40</v>
      </c>
      <c r="CRH42" s="71" t="s">
        <v>40</v>
      </c>
      <c r="CRI42" s="71" t="s">
        <v>40</v>
      </c>
      <c r="CRJ42" s="71" t="s">
        <v>40</v>
      </c>
      <c r="CRK42" s="71" t="s">
        <v>40</v>
      </c>
      <c r="CRL42" s="71" t="s">
        <v>40</v>
      </c>
      <c r="CRM42" s="71" t="s">
        <v>40</v>
      </c>
      <c r="CRN42" s="71" t="s">
        <v>40</v>
      </c>
      <c r="CRO42" s="71" t="s">
        <v>40</v>
      </c>
      <c r="CRP42" s="71" t="s">
        <v>40</v>
      </c>
      <c r="CRQ42" s="71" t="s">
        <v>40</v>
      </c>
      <c r="CRR42" s="71" t="s">
        <v>40</v>
      </c>
      <c r="CRS42" s="71" t="s">
        <v>40</v>
      </c>
      <c r="CRT42" s="71" t="s">
        <v>40</v>
      </c>
      <c r="CRU42" s="71" t="s">
        <v>40</v>
      </c>
      <c r="CRV42" s="71" t="s">
        <v>40</v>
      </c>
      <c r="CRW42" s="71" t="s">
        <v>40</v>
      </c>
      <c r="CRX42" s="71" t="s">
        <v>40</v>
      </c>
      <c r="CRY42" s="71" t="s">
        <v>40</v>
      </c>
      <c r="CRZ42" s="71" t="s">
        <v>40</v>
      </c>
      <c r="CSA42" s="71" t="s">
        <v>40</v>
      </c>
      <c r="CSB42" s="71" t="s">
        <v>40</v>
      </c>
      <c r="CSC42" s="71" t="s">
        <v>40</v>
      </c>
      <c r="CSD42" s="71" t="s">
        <v>40</v>
      </c>
      <c r="CSE42" s="71" t="s">
        <v>40</v>
      </c>
      <c r="CSF42" s="71" t="s">
        <v>40</v>
      </c>
      <c r="CSG42" s="71" t="s">
        <v>40</v>
      </c>
      <c r="CSH42" s="71" t="s">
        <v>40</v>
      </c>
      <c r="CSI42" s="71" t="s">
        <v>40</v>
      </c>
      <c r="CSJ42" s="71" t="s">
        <v>40</v>
      </c>
      <c r="CSK42" s="71" t="s">
        <v>40</v>
      </c>
      <c r="CSL42" s="71" t="s">
        <v>40</v>
      </c>
      <c r="CSM42" s="71" t="s">
        <v>40</v>
      </c>
      <c r="CSN42" s="71" t="s">
        <v>40</v>
      </c>
      <c r="CSO42" s="71" t="s">
        <v>40</v>
      </c>
      <c r="CSP42" s="71" t="s">
        <v>40</v>
      </c>
      <c r="CSQ42" s="71" t="s">
        <v>40</v>
      </c>
      <c r="CSR42" s="71" t="s">
        <v>40</v>
      </c>
      <c r="CSS42" s="71" t="s">
        <v>40</v>
      </c>
      <c r="CST42" s="71" t="s">
        <v>40</v>
      </c>
      <c r="CSU42" s="71" t="s">
        <v>40</v>
      </c>
      <c r="CSV42" s="71" t="s">
        <v>40</v>
      </c>
      <c r="CSW42" s="71" t="s">
        <v>40</v>
      </c>
      <c r="CSX42" s="71" t="s">
        <v>40</v>
      </c>
      <c r="CSY42" s="71" t="s">
        <v>40</v>
      </c>
      <c r="CSZ42" s="71" t="s">
        <v>40</v>
      </c>
      <c r="CTA42" s="71" t="s">
        <v>40</v>
      </c>
      <c r="CTB42" s="71" t="s">
        <v>40</v>
      </c>
      <c r="CTC42" s="71" t="s">
        <v>40</v>
      </c>
      <c r="CTD42" s="71" t="s">
        <v>40</v>
      </c>
      <c r="CTE42" s="71" t="s">
        <v>40</v>
      </c>
      <c r="CTF42" s="71" t="s">
        <v>40</v>
      </c>
      <c r="CTG42" s="71" t="s">
        <v>40</v>
      </c>
      <c r="CTH42" s="71" t="s">
        <v>40</v>
      </c>
      <c r="CTI42" s="71" t="s">
        <v>40</v>
      </c>
      <c r="CTJ42" s="71" t="s">
        <v>40</v>
      </c>
      <c r="CTK42" s="71" t="s">
        <v>40</v>
      </c>
      <c r="CTL42" s="71" t="s">
        <v>40</v>
      </c>
      <c r="CTM42" s="71" t="s">
        <v>40</v>
      </c>
      <c r="CTN42" s="71" t="s">
        <v>40</v>
      </c>
      <c r="CTO42" s="71" t="s">
        <v>40</v>
      </c>
      <c r="CTP42" s="71" t="s">
        <v>40</v>
      </c>
      <c r="CTQ42" s="71" t="s">
        <v>40</v>
      </c>
      <c r="CTR42" s="71" t="s">
        <v>40</v>
      </c>
      <c r="CTS42" s="71" t="s">
        <v>40</v>
      </c>
      <c r="CTT42" s="71" t="s">
        <v>40</v>
      </c>
      <c r="CTU42" s="71" t="s">
        <v>40</v>
      </c>
      <c r="CTV42" s="71" t="s">
        <v>40</v>
      </c>
      <c r="CTW42" s="71" t="s">
        <v>40</v>
      </c>
      <c r="CTX42" s="71" t="s">
        <v>40</v>
      </c>
      <c r="CTY42" s="71" t="s">
        <v>40</v>
      </c>
      <c r="CTZ42" s="71" t="s">
        <v>40</v>
      </c>
      <c r="CUA42" s="71" t="s">
        <v>40</v>
      </c>
      <c r="CUB42" s="71" t="s">
        <v>40</v>
      </c>
      <c r="CUC42" s="71" t="s">
        <v>40</v>
      </c>
      <c r="CUD42" s="71" t="s">
        <v>40</v>
      </c>
      <c r="CUE42" s="71" t="s">
        <v>40</v>
      </c>
      <c r="CUF42" s="71" t="s">
        <v>40</v>
      </c>
      <c r="CUG42" s="71" t="s">
        <v>40</v>
      </c>
      <c r="CUH42" s="71" t="s">
        <v>40</v>
      </c>
      <c r="CUI42" s="71" t="s">
        <v>40</v>
      </c>
      <c r="CUJ42" s="71" t="s">
        <v>40</v>
      </c>
      <c r="CUK42" s="71" t="s">
        <v>40</v>
      </c>
      <c r="CUL42" s="71" t="s">
        <v>40</v>
      </c>
      <c r="CUM42" s="71" t="s">
        <v>40</v>
      </c>
      <c r="CUN42" s="71" t="s">
        <v>40</v>
      </c>
      <c r="CUO42" s="71" t="s">
        <v>40</v>
      </c>
      <c r="CUP42" s="71" t="s">
        <v>40</v>
      </c>
      <c r="CUQ42" s="71" t="s">
        <v>40</v>
      </c>
      <c r="CUR42" s="71" t="s">
        <v>40</v>
      </c>
      <c r="CUS42" s="71" t="s">
        <v>40</v>
      </c>
      <c r="CUT42" s="71" t="s">
        <v>40</v>
      </c>
      <c r="CUU42" s="71" t="s">
        <v>40</v>
      </c>
      <c r="CUV42" s="71" t="s">
        <v>40</v>
      </c>
      <c r="CUW42" s="71" t="s">
        <v>40</v>
      </c>
      <c r="CUX42" s="71" t="s">
        <v>40</v>
      </c>
      <c r="CUY42" s="71" t="s">
        <v>40</v>
      </c>
      <c r="CUZ42" s="71" t="s">
        <v>40</v>
      </c>
      <c r="CVA42" s="71" t="s">
        <v>40</v>
      </c>
      <c r="CVB42" s="71" t="s">
        <v>40</v>
      </c>
      <c r="CVC42" s="71" t="s">
        <v>40</v>
      </c>
      <c r="CVD42" s="71" t="s">
        <v>40</v>
      </c>
      <c r="CVE42" s="71" t="s">
        <v>40</v>
      </c>
      <c r="CVF42" s="71" t="s">
        <v>40</v>
      </c>
      <c r="CVG42" s="71" t="s">
        <v>40</v>
      </c>
      <c r="CVH42" s="71" t="s">
        <v>40</v>
      </c>
      <c r="CVI42" s="71" t="s">
        <v>40</v>
      </c>
      <c r="CVJ42" s="71" t="s">
        <v>40</v>
      </c>
      <c r="CVK42" s="71" t="s">
        <v>40</v>
      </c>
      <c r="CVL42" s="71" t="s">
        <v>40</v>
      </c>
      <c r="CVM42" s="71" t="s">
        <v>40</v>
      </c>
      <c r="CVN42" s="71" t="s">
        <v>40</v>
      </c>
      <c r="CVO42" s="71" t="s">
        <v>40</v>
      </c>
      <c r="CVP42" s="71" t="s">
        <v>40</v>
      </c>
      <c r="CVQ42" s="71" t="s">
        <v>40</v>
      </c>
      <c r="CVR42" s="71" t="s">
        <v>40</v>
      </c>
      <c r="CVS42" s="71" t="s">
        <v>40</v>
      </c>
      <c r="CVT42" s="71" t="s">
        <v>40</v>
      </c>
      <c r="CVU42" s="71" t="s">
        <v>40</v>
      </c>
      <c r="CVV42" s="71" t="s">
        <v>40</v>
      </c>
      <c r="CVW42" s="71" t="s">
        <v>40</v>
      </c>
      <c r="CVX42" s="71" t="s">
        <v>40</v>
      </c>
      <c r="CVY42" s="71" t="s">
        <v>40</v>
      </c>
      <c r="CVZ42" s="71" t="s">
        <v>40</v>
      </c>
      <c r="CWA42" s="71" t="s">
        <v>40</v>
      </c>
      <c r="CWB42" s="71" t="s">
        <v>40</v>
      </c>
      <c r="CWC42" s="71" t="s">
        <v>40</v>
      </c>
      <c r="CWD42" s="71" t="s">
        <v>40</v>
      </c>
      <c r="CWE42" s="71" t="s">
        <v>40</v>
      </c>
      <c r="CWF42" s="71" t="s">
        <v>40</v>
      </c>
      <c r="CWG42" s="71" t="s">
        <v>40</v>
      </c>
      <c r="CWH42" s="71" t="s">
        <v>40</v>
      </c>
      <c r="CWI42" s="71" t="s">
        <v>40</v>
      </c>
      <c r="CWJ42" s="71" t="s">
        <v>40</v>
      </c>
      <c r="CWK42" s="71" t="s">
        <v>40</v>
      </c>
      <c r="CWL42" s="71" t="s">
        <v>40</v>
      </c>
      <c r="CWM42" s="71" t="s">
        <v>40</v>
      </c>
      <c r="CWN42" s="71" t="s">
        <v>40</v>
      </c>
      <c r="CWO42" s="71" t="s">
        <v>40</v>
      </c>
      <c r="CWP42" s="71" t="s">
        <v>40</v>
      </c>
      <c r="CWQ42" s="71" t="s">
        <v>40</v>
      </c>
      <c r="CWR42" s="71" t="s">
        <v>40</v>
      </c>
      <c r="CWS42" s="71" t="s">
        <v>40</v>
      </c>
      <c r="CWT42" s="71" t="s">
        <v>40</v>
      </c>
      <c r="CWU42" s="71" t="s">
        <v>40</v>
      </c>
      <c r="CWV42" s="71" t="s">
        <v>40</v>
      </c>
      <c r="CWW42" s="71" t="s">
        <v>40</v>
      </c>
      <c r="CWX42" s="71" t="s">
        <v>40</v>
      </c>
      <c r="CWY42" s="71" t="s">
        <v>40</v>
      </c>
      <c r="CWZ42" s="71" t="s">
        <v>40</v>
      </c>
      <c r="CXA42" s="71" t="s">
        <v>40</v>
      </c>
      <c r="CXB42" s="71" t="s">
        <v>40</v>
      </c>
      <c r="CXC42" s="71" t="s">
        <v>40</v>
      </c>
      <c r="CXD42" s="71" t="s">
        <v>40</v>
      </c>
      <c r="CXE42" s="71" t="s">
        <v>40</v>
      </c>
      <c r="CXF42" s="71" t="s">
        <v>40</v>
      </c>
      <c r="CXG42" s="71" t="s">
        <v>40</v>
      </c>
      <c r="CXH42" s="71" t="s">
        <v>40</v>
      </c>
      <c r="CXI42" s="71" t="s">
        <v>40</v>
      </c>
      <c r="CXJ42" s="71" t="s">
        <v>40</v>
      </c>
      <c r="CXK42" s="71" t="s">
        <v>40</v>
      </c>
      <c r="CXL42" s="71" t="s">
        <v>40</v>
      </c>
      <c r="CXM42" s="71" t="s">
        <v>40</v>
      </c>
      <c r="CXN42" s="71" t="s">
        <v>40</v>
      </c>
      <c r="CXO42" s="71" t="s">
        <v>40</v>
      </c>
      <c r="CXP42" s="71" t="s">
        <v>40</v>
      </c>
      <c r="CXQ42" s="71" t="s">
        <v>40</v>
      </c>
      <c r="CXR42" s="71" t="s">
        <v>40</v>
      </c>
      <c r="CXS42" s="71" t="s">
        <v>40</v>
      </c>
      <c r="CXT42" s="71" t="s">
        <v>40</v>
      </c>
      <c r="CXU42" s="71" t="s">
        <v>40</v>
      </c>
      <c r="CXV42" s="71" t="s">
        <v>40</v>
      </c>
      <c r="CXW42" s="71" t="s">
        <v>40</v>
      </c>
      <c r="CXX42" s="71" t="s">
        <v>40</v>
      </c>
      <c r="CXY42" s="71" t="s">
        <v>40</v>
      </c>
      <c r="CXZ42" s="71" t="s">
        <v>40</v>
      </c>
      <c r="CYA42" s="71" t="s">
        <v>40</v>
      </c>
      <c r="CYB42" s="71" t="s">
        <v>40</v>
      </c>
      <c r="CYC42" s="71" t="s">
        <v>40</v>
      </c>
      <c r="CYD42" s="71" t="s">
        <v>40</v>
      </c>
      <c r="CYE42" s="71" t="s">
        <v>40</v>
      </c>
      <c r="CYF42" s="71" t="s">
        <v>40</v>
      </c>
      <c r="CYG42" s="71" t="s">
        <v>40</v>
      </c>
      <c r="CYH42" s="71" t="s">
        <v>40</v>
      </c>
      <c r="CYI42" s="71" t="s">
        <v>40</v>
      </c>
      <c r="CYJ42" s="71" t="s">
        <v>40</v>
      </c>
      <c r="CYK42" s="71" t="s">
        <v>40</v>
      </c>
      <c r="CYL42" s="71" t="s">
        <v>40</v>
      </c>
      <c r="CYM42" s="71" t="s">
        <v>40</v>
      </c>
      <c r="CYN42" s="71" t="s">
        <v>40</v>
      </c>
      <c r="CYO42" s="71" t="s">
        <v>40</v>
      </c>
      <c r="CYP42" s="71" t="s">
        <v>40</v>
      </c>
      <c r="CYQ42" s="71" t="s">
        <v>40</v>
      </c>
      <c r="CYR42" s="71" t="s">
        <v>40</v>
      </c>
      <c r="CYS42" s="71" t="s">
        <v>40</v>
      </c>
      <c r="CYT42" s="71" t="s">
        <v>40</v>
      </c>
      <c r="CYU42" s="71" t="s">
        <v>40</v>
      </c>
      <c r="CYV42" s="71" t="s">
        <v>40</v>
      </c>
      <c r="CYW42" s="71" t="s">
        <v>40</v>
      </c>
      <c r="CYX42" s="71" t="s">
        <v>40</v>
      </c>
      <c r="CYY42" s="71" t="s">
        <v>40</v>
      </c>
      <c r="CYZ42" s="71" t="s">
        <v>40</v>
      </c>
      <c r="CZA42" s="71" t="s">
        <v>40</v>
      </c>
      <c r="CZB42" s="71" t="s">
        <v>40</v>
      </c>
      <c r="CZC42" s="71" t="s">
        <v>40</v>
      </c>
      <c r="CZD42" s="71" t="s">
        <v>40</v>
      </c>
      <c r="CZE42" s="71" t="s">
        <v>40</v>
      </c>
      <c r="CZF42" s="71" t="s">
        <v>40</v>
      </c>
      <c r="CZG42" s="71" t="s">
        <v>40</v>
      </c>
      <c r="CZH42" s="71" t="s">
        <v>40</v>
      </c>
      <c r="CZI42" s="71" t="s">
        <v>40</v>
      </c>
      <c r="CZJ42" s="71" t="s">
        <v>40</v>
      </c>
      <c r="CZK42" s="71" t="s">
        <v>40</v>
      </c>
      <c r="CZL42" s="71" t="s">
        <v>40</v>
      </c>
      <c r="CZM42" s="71" t="s">
        <v>40</v>
      </c>
      <c r="CZN42" s="71" t="s">
        <v>40</v>
      </c>
      <c r="CZO42" s="71" t="s">
        <v>40</v>
      </c>
      <c r="CZP42" s="71" t="s">
        <v>40</v>
      </c>
      <c r="CZQ42" s="71" t="s">
        <v>40</v>
      </c>
      <c r="CZR42" s="71" t="s">
        <v>40</v>
      </c>
      <c r="CZS42" s="71" t="s">
        <v>40</v>
      </c>
      <c r="CZT42" s="71" t="s">
        <v>40</v>
      </c>
      <c r="CZU42" s="71" t="s">
        <v>40</v>
      </c>
      <c r="CZV42" s="71" t="s">
        <v>40</v>
      </c>
      <c r="CZW42" s="71" t="s">
        <v>40</v>
      </c>
      <c r="CZX42" s="71" t="s">
        <v>40</v>
      </c>
      <c r="CZY42" s="71" t="s">
        <v>40</v>
      </c>
      <c r="CZZ42" s="71" t="s">
        <v>40</v>
      </c>
      <c r="DAA42" s="71" t="s">
        <v>40</v>
      </c>
      <c r="DAB42" s="71" t="s">
        <v>40</v>
      </c>
      <c r="DAC42" s="71" t="s">
        <v>40</v>
      </c>
      <c r="DAD42" s="71" t="s">
        <v>40</v>
      </c>
      <c r="DAE42" s="71" t="s">
        <v>40</v>
      </c>
      <c r="DAF42" s="71" t="s">
        <v>40</v>
      </c>
      <c r="DAG42" s="71" t="s">
        <v>40</v>
      </c>
      <c r="DAH42" s="71" t="s">
        <v>40</v>
      </c>
      <c r="DAI42" s="71" t="s">
        <v>40</v>
      </c>
      <c r="DAJ42" s="71" t="s">
        <v>40</v>
      </c>
      <c r="DAK42" s="71" t="s">
        <v>40</v>
      </c>
      <c r="DAL42" s="71" t="s">
        <v>40</v>
      </c>
      <c r="DAM42" s="71" t="s">
        <v>40</v>
      </c>
      <c r="DAN42" s="71" t="s">
        <v>40</v>
      </c>
      <c r="DAO42" s="71" t="s">
        <v>40</v>
      </c>
      <c r="DAP42" s="71" t="s">
        <v>40</v>
      </c>
      <c r="DAQ42" s="71" t="s">
        <v>40</v>
      </c>
      <c r="DAR42" s="71" t="s">
        <v>40</v>
      </c>
      <c r="DAS42" s="71" t="s">
        <v>40</v>
      </c>
      <c r="DAT42" s="71" t="s">
        <v>40</v>
      </c>
      <c r="DAU42" s="71" t="s">
        <v>40</v>
      </c>
      <c r="DAV42" s="71" t="s">
        <v>40</v>
      </c>
      <c r="DAW42" s="71" t="s">
        <v>40</v>
      </c>
      <c r="DAX42" s="71" t="s">
        <v>40</v>
      </c>
      <c r="DAY42" s="71" t="s">
        <v>40</v>
      </c>
      <c r="DAZ42" s="71" t="s">
        <v>40</v>
      </c>
      <c r="DBA42" s="71" t="s">
        <v>40</v>
      </c>
      <c r="DBB42" s="71" t="s">
        <v>40</v>
      </c>
      <c r="DBC42" s="71" t="s">
        <v>40</v>
      </c>
      <c r="DBD42" s="71" t="s">
        <v>40</v>
      </c>
      <c r="DBE42" s="71" t="s">
        <v>40</v>
      </c>
      <c r="DBF42" s="71" t="s">
        <v>40</v>
      </c>
      <c r="DBG42" s="71" t="s">
        <v>40</v>
      </c>
      <c r="DBH42" s="71" t="s">
        <v>40</v>
      </c>
      <c r="DBI42" s="71" t="s">
        <v>40</v>
      </c>
      <c r="DBJ42" s="71" t="s">
        <v>40</v>
      </c>
      <c r="DBK42" s="71" t="s">
        <v>40</v>
      </c>
      <c r="DBL42" s="71" t="s">
        <v>40</v>
      </c>
      <c r="DBM42" s="71" t="s">
        <v>40</v>
      </c>
      <c r="DBN42" s="71" t="s">
        <v>40</v>
      </c>
      <c r="DBO42" s="71" t="s">
        <v>40</v>
      </c>
      <c r="DBP42" s="71" t="s">
        <v>40</v>
      </c>
      <c r="DBQ42" s="71" t="s">
        <v>40</v>
      </c>
      <c r="DBR42" s="71" t="s">
        <v>40</v>
      </c>
      <c r="DBS42" s="71" t="s">
        <v>40</v>
      </c>
      <c r="DBT42" s="71" t="s">
        <v>40</v>
      </c>
      <c r="DBU42" s="71" t="s">
        <v>40</v>
      </c>
      <c r="DBV42" s="71" t="s">
        <v>40</v>
      </c>
      <c r="DBW42" s="71" t="s">
        <v>40</v>
      </c>
      <c r="DBX42" s="71" t="s">
        <v>40</v>
      </c>
      <c r="DBY42" s="71" t="s">
        <v>40</v>
      </c>
      <c r="DBZ42" s="71" t="s">
        <v>40</v>
      </c>
      <c r="DCA42" s="71" t="s">
        <v>40</v>
      </c>
      <c r="DCB42" s="71" t="s">
        <v>40</v>
      </c>
      <c r="DCC42" s="71" t="s">
        <v>40</v>
      </c>
      <c r="DCD42" s="71" t="s">
        <v>40</v>
      </c>
      <c r="DCE42" s="71" t="s">
        <v>40</v>
      </c>
      <c r="DCF42" s="71" t="s">
        <v>40</v>
      </c>
      <c r="DCG42" s="71" t="s">
        <v>40</v>
      </c>
      <c r="DCH42" s="71" t="s">
        <v>40</v>
      </c>
      <c r="DCI42" s="71" t="s">
        <v>40</v>
      </c>
      <c r="DCJ42" s="71" t="s">
        <v>40</v>
      </c>
      <c r="DCK42" s="71" t="s">
        <v>40</v>
      </c>
      <c r="DCL42" s="71" t="s">
        <v>40</v>
      </c>
      <c r="DCM42" s="71" t="s">
        <v>40</v>
      </c>
      <c r="DCN42" s="71" t="s">
        <v>40</v>
      </c>
      <c r="DCO42" s="71" t="s">
        <v>40</v>
      </c>
      <c r="DCP42" s="71" t="s">
        <v>40</v>
      </c>
      <c r="DCQ42" s="71" t="s">
        <v>40</v>
      </c>
      <c r="DCR42" s="71" t="s">
        <v>40</v>
      </c>
      <c r="DCS42" s="71" t="s">
        <v>40</v>
      </c>
      <c r="DCT42" s="71" t="s">
        <v>40</v>
      </c>
      <c r="DCU42" s="71" t="s">
        <v>40</v>
      </c>
      <c r="DCV42" s="71" t="s">
        <v>40</v>
      </c>
      <c r="DCW42" s="71" t="s">
        <v>40</v>
      </c>
      <c r="DCX42" s="71" t="s">
        <v>40</v>
      </c>
      <c r="DCY42" s="71" t="s">
        <v>40</v>
      </c>
      <c r="DCZ42" s="71" t="s">
        <v>40</v>
      </c>
      <c r="DDA42" s="71" t="s">
        <v>40</v>
      </c>
      <c r="DDB42" s="71" t="s">
        <v>40</v>
      </c>
      <c r="DDC42" s="71" t="s">
        <v>40</v>
      </c>
      <c r="DDD42" s="71" t="s">
        <v>40</v>
      </c>
      <c r="DDE42" s="71" t="s">
        <v>40</v>
      </c>
      <c r="DDF42" s="71" t="s">
        <v>40</v>
      </c>
      <c r="DDG42" s="71" t="s">
        <v>40</v>
      </c>
      <c r="DDH42" s="71" t="s">
        <v>40</v>
      </c>
      <c r="DDI42" s="71" t="s">
        <v>40</v>
      </c>
      <c r="DDJ42" s="71" t="s">
        <v>40</v>
      </c>
      <c r="DDK42" s="71" t="s">
        <v>40</v>
      </c>
      <c r="DDL42" s="71" t="s">
        <v>40</v>
      </c>
      <c r="DDM42" s="71" t="s">
        <v>40</v>
      </c>
      <c r="DDN42" s="71" t="s">
        <v>40</v>
      </c>
      <c r="DDO42" s="71" t="s">
        <v>40</v>
      </c>
      <c r="DDP42" s="71" t="s">
        <v>40</v>
      </c>
      <c r="DDQ42" s="71" t="s">
        <v>40</v>
      </c>
      <c r="DDR42" s="71" t="s">
        <v>40</v>
      </c>
      <c r="DDS42" s="71" t="s">
        <v>40</v>
      </c>
      <c r="DDT42" s="71" t="s">
        <v>40</v>
      </c>
      <c r="DDU42" s="71" t="s">
        <v>40</v>
      </c>
      <c r="DDV42" s="71" t="s">
        <v>40</v>
      </c>
      <c r="DDW42" s="71" t="s">
        <v>40</v>
      </c>
      <c r="DDX42" s="71" t="s">
        <v>40</v>
      </c>
      <c r="DDY42" s="71" t="s">
        <v>40</v>
      </c>
      <c r="DDZ42" s="71" t="s">
        <v>40</v>
      </c>
      <c r="DEA42" s="71" t="s">
        <v>40</v>
      </c>
      <c r="DEB42" s="71" t="s">
        <v>40</v>
      </c>
      <c r="DEC42" s="71" t="s">
        <v>40</v>
      </c>
      <c r="DED42" s="71" t="s">
        <v>40</v>
      </c>
      <c r="DEE42" s="71" t="s">
        <v>40</v>
      </c>
      <c r="DEF42" s="71" t="s">
        <v>40</v>
      </c>
      <c r="DEG42" s="71" t="s">
        <v>40</v>
      </c>
      <c r="DEH42" s="71" t="s">
        <v>40</v>
      </c>
      <c r="DEI42" s="71" t="s">
        <v>40</v>
      </c>
      <c r="DEJ42" s="71" t="s">
        <v>40</v>
      </c>
      <c r="DEK42" s="71" t="s">
        <v>40</v>
      </c>
      <c r="DEL42" s="71" t="s">
        <v>40</v>
      </c>
      <c r="DEM42" s="71" t="s">
        <v>40</v>
      </c>
      <c r="DEN42" s="71" t="s">
        <v>40</v>
      </c>
      <c r="DEO42" s="71" t="s">
        <v>40</v>
      </c>
      <c r="DEP42" s="71" t="s">
        <v>40</v>
      </c>
      <c r="DEQ42" s="71" t="s">
        <v>40</v>
      </c>
      <c r="DER42" s="71" t="s">
        <v>40</v>
      </c>
      <c r="DES42" s="71" t="s">
        <v>40</v>
      </c>
      <c r="DET42" s="71" t="s">
        <v>40</v>
      </c>
      <c r="DEU42" s="71" t="s">
        <v>40</v>
      </c>
      <c r="DEV42" s="71" t="s">
        <v>40</v>
      </c>
      <c r="DEW42" s="71" t="s">
        <v>40</v>
      </c>
      <c r="DEX42" s="71" t="s">
        <v>40</v>
      </c>
      <c r="DEY42" s="71" t="s">
        <v>40</v>
      </c>
      <c r="DEZ42" s="71" t="s">
        <v>40</v>
      </c>
      <c r="DFA42" s="71" t="s">
        <v>40</v>
      </c>
      <c r="DFB42" s="71" t="s">
        <v>40</v>
      </c>
      <c r="DFC42" s="71" t="s">
        <v>40</v>
      </c>
      <c r="DFD42" s="71" t="s">
        <v>40</v>
      </c>
      <c r="DFE42" s="71" t="s">
        <v>40</v>
      </c>
      <c r="DFF42" s="71" t="s">
        <v>40</v>
      </c>
      <c r="DFG42" s="71" t="s">
        <v>40</v>
      </c>
      <c r="DFH42" s="71" t="s">
        <v>40</v>
      </c>
      <c r="DFI42" s="71" t="s">
        <v>40</v>
      </c>
      <c r="DFJ42" s="71" t="s">
        <v>40</v>
      </c>
      <c r="DFK42" s="71" t="s">
        <v>40</v>
      </c>
      <c r="DFL42" s="71" t="s">
        <v>40</v>
      </c>
      <c r="DFM42" s="71" t="s">
        <v>40</v>
      </c>
      <c r="DFN42" s="71" t="s">
        <v>40</v>
      </c>
      <c r="DFO42" s="71" t="s">
        <v>40</v>
      </c>
      <c r="DFP42" s="71" t="s">
        <v>40</v>
      </c>
      <c r="DFQ42" s="71" t="s">
        <v>40</v>
      </c>
      <c r="DFR42" s="71" t="s">
        <v>40</v>
      </c>
      <c r="DFS42" s="71" t="s">
        <v>40</v>
      </c>
      <c r="DFT42" s="71" t="s">
        <v>40</v>
      </c>
      <c r="DFU42" s="71" t="s">
        <v>40</v>
      </c>
      <c r="DFV42" s="71" t="s">
        <v>40</v>
      </c>
      <c r="DFW42" s="71" t="s">
        <v>40</v>
      </c>
      <c r="DFX42" s="71" t="s">
        <v>40</v>
      </c>
      <c r="DFY42" s="71" t="s">
        <v>40</v>
      </c>
      <c r="DFZ42" s="71" t="s">
        <v>40</v>
      </c>
      <c r="DGA42" s="71" t="s">
        <v>40</v>
      </c>
      <c r="DGB42" s="71" t="s">
        <v>40</v>
      </c>
      <c r="DGC42" s="71" t="s">
        <v>40</v>
      </c>
      <c r="DGD42" s="71" t="s">
        <v>40</v>
      </c>
      <c r="DGE42" s="71" t="s">
        <v>40</v>
      </c>
      <c r="DGF42" s="71" t="s">
        <v>40</v>
      </c>
      <c r="DGG42" s="71" t="s">
        <v>40</v>
      </c>
      <c r="DGH42" s="71" t="s">
        <v>40</v>
      </c>
      <c r="DGI42" s="71" t="s">
        <v>40</v>
      </c>
      <c r="DGJ42" s="71" t="s">
        <v>40</v>
      </c>
      <c r="DGK42" s="71" t="s">
        <v>40</v>
      </c>
      <c r="DGL42" s="71" t="s">
        <v>40</v>
      </c>
      <c r="DGM42" s="71" t="s">
        <v>40</v>
      </c>
      <c r="DGN42" s="71" t="s">
        <v>40</v>
      </c>
      <c r="DGO42" s="71" t="s">
        <v>40</v>
      </c>
      <c r="DGP42" s="71" t="s">
        <v>40</v>
      </c>
      <c r="DGQ42" s="71" t="s">
        <v>40</v>
      </c>
      <c r="DGR42" s="71" t="s">
        <v>40</v>
      </c>
      <c r="DGS42" s="71" t="s">
        <v>40</v>
      </c>
      <c r="DGT42" s="71" t="s">
        <v>40</v>
      </c>
      <c r="DGU42" s="71" t="s">
        <v>40</v>
      </c>
      <c r="DGV42" s="71" t="s">
        <v>40</v>
      </c>
      <c r="DGW42" s="71" t="s">
        <v>40</v>
      </c>
      <c r="DGX42" s="71" t="s">
        <v>40</v>
      </c>
      <c r="DGY42" s="71" t="s">
        <v>40</v>
      </c>
      <c r="DGZ42" s="71" t="s">
        <v>40</v>
      </c>
      <c r="DHA42" s="71" t="s">
        <v>40</v>
      </c>
      <c r="DHB42" s="71" t="s">
        <v>40</v>
      </c>
      <c r="DHC42" s="71" t="s">
        <v>40</v>
      </c>
      <c r="DHD42" s="71" t="s">
        <v>40</v>
      </c>
      <c r="DHE42" s="71" t="s">
        <v>40</v>
      </c>
      <c r="DHF42" s="71" t="s">
        <v>40</v>
      </c>
      <c r="DHG42" s="71" t="s">
        <v>40</v>
      </c>
      <c r="DHH42" s="71" t="s">
        <v>40</v>
      </c>
      <c r="DHI42" s="71" t="s">
        <v>40</v>
      </c>
      <c r="DHJ42" s="71" t="s">
        <v>40</v>
      </c>
      <c r="DHK42" s="71" t="s">
        <v>40</v>
      </c>
      <c r="DHL42" s="71" t="s">
        <v>40</v>
      </c>
      <c r="DHM42" s="71" t="s">
        <v>40</v>
      </c>
      <c r="DHN42" s="71" t="s">
        <v>40</v>
      </c>
      <c r="DHO42" s="71" t="s">
        <v>40</v>
      </c>
      <c r="DHP42" s="71" t="s">
        <v>40</v>
      </c>
      <c r="DHQ42" s="71" t="s">
        <v>40</v>
      </c>
      <c r="DHR42" s="71" t="s">
        <v>40</v>
      </c>
      <c r="DHS42" s="71" t="s">
        <v>40</v>
      </c>
      <c r="DHT42" s="71" t="s">
        <v>40</v>
      </c>
      <c r="DHU42" s="71" t="s">
        <v>40</v>
      </c>
      <c r="DHV42" s="71" t="s">
        <v>40</v>
      </c>
      <c r="DHW42" s="71" t="s">
        <v>40</v>
      </c>
      <c r="DHX42" s="71" t="s">
        <v>40</v>
      </c>
      <c r="DHY42" s="71" t="s">
        <v>40</v>
      </c>
      <c r="DHZ42" s="71" t="s">
        <v>40</v>
      </c>
      <c r="DIA42" s="71" t="s">
        <v>40</v>
      </c>
      <c r="DIB42" s="71" t="s">
        <v>40</v>
      </c>
      <c r="DIC42" s="71" t="s">
        <v>40</v>
      </c>
      <c r="DID42" s="71" t="s">
        <v>40</v>
      </c>
      <c r="DIE42" s="71" t="s">
        <v>40</v>
      </c>
      <c r="DIF42" s="71" t="s">
        <v>40</v>
      </c>
      <c r="DIG42" s="71" t="s">
        <v>40</v>
      </c>
      <c r="DIH42" s="71" t="s">
        <v>40</v>
      </c>
      <c r="DII42" s="71" t="s">
        <v>40</v>
      </c>
      <c r="DIJ42" s="71" t="s">
        <v>40</v>
      </c>
      <c r="DIK42" s="71" t="s">
        <v>40</v>
      </c>
      <c r="DIL42" s="71" t="s">
        <v>40</v>
      </c>
      <c r="DIM42" s="71" t="s">
        <v>40</v>
      </c>
      <c r="DIN42" s="71" t="s">
        <v>40</v>
      </c>
      <c r="DIO42" s="71" t="s">
        <v>40</v>
      </c>
      <c r="DIP42" s="71" t="s">
        <v>40</v>
      </c>
      <c r="DIQ42" s="71" t="s">
        <v>40</v>
      </c>
      <c r="DIR42" s="71" t="s">
        <v>40</v>
      </c>
      <c r="DIS42" s="71" t="s">
        <v>40</v>
      </c>
      <c r="DIT42" s="71" t="s">
        <v>40</v>
      </c>
      <c r="DIU42" s="71" t="s">
        <v>40</v>
      </c>
      <c r="DIV42" s="71" t="s">
        <v>40</v>
      </c>
      <c r="DIW42" s="71" t="s">
        <v>40</v>
      </c>
      <c r="DIX42" s="71" t="s">
        <v>40</v>
      </c>
      <c r="DIY42" s="71" t="s">
        <v>40</v>
      </c>
      <c r="DIZ42" s="71" t="s">
        <v>40</v>
      </c>
      <c r="DJA42" s="71" t="s">
        <v>40</v>
      </c>
      <c r="DJB42" s="71" t="s">
        <v>40</v>
      </c>
      <c r="DJC42" s="71" t="s">
        <v>40</v>
      </c>
      <c r="DJD42" s="71" t="s">
        <v>40</v>
      </c>
      <c r="DJE42" s="71" t="s">
        <v>40</v>
      </c>
      <c r="DJF42" s="71" t="s">
        <v>40</v>
      </c>
      <c r="DJG42" s="71" t="s">
        <v>40</v>
      </c>
      <c r="DJH42" s="71" t="s">
        <v>40</v>
      </c>
      <c r="DJI42" s="71" t="s">
        <v>40</v>
      </c>
      <c r="DJJ42" s="71" t="s">
        <v>40</v>
      </c>
      <c r="DJK42" s="71" t="s">
        <v>40</v>
      </c>
      <c r="DJL42" s="71" t="s">
        <v>40</v>
      </c>
      <c r="DJM42" s="71" t="s">
        <v>40</v>
      </c>
      <c r="DJN42" s="71" t="s">
        <v>40</v>
      </c>
      <c r="DJO42" s="71" t="s">
        <v>40</v>
      </c>
      <c r="DJP42" s="71" t="s">
        <v>40</v>
      </c>
      <c r="DJQ42" s="71" t="s">
        <v>40</v>
      </c>
      <c r="DJR42" s="71" t="s">
        <v>40</v>
      </c>
      <c r="DJS42" s="71" t="s">
        <v>40</v>
      </c>
      <c r="DJT42" s="71" t="s">
        <v>40</v>
      </c>
      <c r="DJU42" s="71" t="s">
        <v>40</v>
      </c>
      <c r="DJV42" s="71" t="s">
        <v>40</v>
      </c>
      <c r="DJW42" s="71" t="s">
        <v>40</v>
      </c>
      <c r="DJX42" s="71" t="s">
        <v>40</v>
      </c>
      <c r="DJY42" s="71" t="s">
        <v>40</v>
      </c>
      <c r="DJZ42" s="71" t="s">
        <v>40</v>
      </c>
      <c r="DKA42" s="71" t="s">
        <v>40</v>
      </c>
      <c r="DKB42" s="71" t="s">
        <v>40</v>
      </c>
      <c r="DKC42" s="71" t="s">
        <v>40</v>
      </c>
      <c r="DKD42" s="71" t="s">
        <v>40</v>
      </c>
      <c r="DKE42" s="71" t="s">
        <v>40</v>
      </c>
      <c r="DKF42" s="71" t="s">
        <v>40</v>
      </c>
      <c r="DKG42" s="71" t="s">
        <v>40</v>
      </c>
      <c r="DKH42" s="71" t="s">
        <v>40</v>
      </c>
      <c r="DKI42" s="71" t="s">
        <v>40</v>
      </c>
      <c r="DKJ42" s="71" t="s">
        <v>40</v>
      </c>
      <c r="DKK42" s="71" t="s">
        <v>40</v>
      </c>
      <c r="DKL42" s="71" t="s">
        <v>40</v>
      </c>
      <c r="DKM42" s="71" t="s">
        <v>40</v>
      </c>
      <c r="DKN42" s="71" t="s">
        <v>40</v>
      </c>
      <c r="DKO42" s="71" t="s">
        <v>40</v>
      </c>
      <c r="DKP42" s="71" t="s">
        <v>40</v>
      </c>
      <c r="DKQ42" s="71" t="s">
        <v>40</v>
      </c>
      <c r="DKR42" s="71" t="s">
        <v>40</v>
      </c>
      <c r="DKS42" s="71" t="s">
        <v>40</v>
      </c>
      <c r="DKT42" s="71" t="s">
        <v>40</v>
      </c>
      <c r="DKU42" s="71" t="s">
        <v>40</v>
      </c>
      <c r="DKV42" s="71" t="s">
        <v>40</v>
      </c>
      <c r="DKW42" s="71" t="s">
        <v>40</v>
      </c>
      <c r="DKX42" s="71" t="s">
        <v>40</v>
      </c>
      <c r="DKY42" s="71" t="s">
        <v>40</v>
      </c>
      <c r="DKZ42" s="71" t="s">
        <v>40</v>
      </c>
      <c r="DLA42" s="71" t="s">
        <v>40</v>
      </c>
      <c r="DLB42" s="71" t="s">
        <v>40</v>
      </c>
      <c r="DLC42" s="71" t="s">
        <v>40</v>
      </c>
      <c r="DLD42" s="71" t="s">
        <v>40</v>
      </c>
      <c r="DLE42" s="71" t="s">
        <v>40</v>
      </c>
      <c r="DLF42" s="71" t="s">
        <v>40</v>
      </c>
      <c r="DLG42" s="71" t="s">
        <v>40</v>
      </c>
      <c r="DLH42" s="71" t="s">
        <v>40</v>
      </c>
      <c r="DLI42" s="71" t="s">
        <v>40</v>
      </c>
      <c r="DLJ42" s="71" t="s">
        <v>40</v>
      </c>
      <c r="DLK42" s="71" t="s">
        <v>40</v>
      </c>
      <c r="DLL42" s="71" t="s">
        <v>40</v>
      </c>
      <c r="DLM42" s="71" t="s">
        <v>40</v>
      </c>
      <c r="DLN42" s="71" t="s">
        <v>40</v>
      </c>
      <c r="DLO42" s="71" t="s">
        <v>40</v>
      </c>
      <c r="DLP42" s="71" t="s">
        <v>40</v>
      </c>
      <c r="DLQ42" s="71" t="s">
        <v>40</v>
      </c>
      <c r="DLR42" s="71" t="s">
        <v>40</v>
      </c>
      <c r="DLS42" s="71" t="s">
        <v>40</v>
      </c>
      <c r="DLT42" s="71" t="s">
        <v>40</v>
      </c>
      <c r="DLU42" s="71" t="s">
        <v>40</v>
      </c>
      <c r="DLV42" s="71" t="s">
        <v>40</v>
      </c>
      <c r="DLW42" s="71" t="s">
        <v>40</v>
      </c>
      <c r="DLX42" s="71" t="s">
        <v>40</v>
      </c>
      <c r="DLY42" s="71" t="s">
        <v>40</v>
      </c>
      <c r="DLZ42" s="71" t="s">
        <v>40</v>
      </c>
      <c r="DMA42" s="71" t="s">
        <v>40</v>
      </c>
      <c r="DMB42" s="71" t="s">
        <v>40</v>
      </c>
      <c r="DMC42" s="71" t="s">
        <v>40</v>
      </c>
      <c r="DMD42" s="71" t="s">
        <v>40</v>
      </c>
      <c r="DME42" s="71" t="s">
        <v>40</v>
      </c>
      <c r="DMF42" s="71" t="s">
        <v>40</v>
      </c>
      <c r="DMG42" s="71" t="s">
        <v>40</v>
      </c>
      <c r="DMH42" s="71" t="s">
        <v>40</v>
      </c>
      <c r="DMI42" s="71" t="s">
        <v>40</v>
      </c>
      <c r="DMJ42" s="71" t="s">
        <v>40</v>
      </c>
      <c r="DMK42" s="71" t="s">
        <v>40</v>
      </c>
      <c r="DML42" s="71" t="s">
        <v>40</v>
      </c>
      <c r="DMM42" s="71" t="s">
        <v>40</v>
      </c>
      <c r="DMN42" s="71" t="s">
        <v>40</v>
      </c>
      <c r="DMO42" s="71" t="s">
        <v>40</v>
      </c>
      <c r="DMP42" s="71" t="s">
        <v>40</v>
      </c>
      <c r="DMQ42" s="71" t="s">
        <v>40</v>
      </c>
      <c r="DMR42" s="71" t="s">
        <v>40</v>
      </c>
      <c r="DMS42" s="71" t="s">
        <v>40</v>
      </c>
      <c r="DMT42" s="71" t="s">
        <v>40</v>
      </c>
      <c r="DMU42" s="71" t="s">
        <v>40</v>
      </c>
      <c r="DMV42" s="71" t="s">
        <v>40</v>
      </c>
      <c r="DMW42" s="71" t="s">
        <v>40</v>
      </c>
      <c r="DMX42" s="71" t="s">
        <v>40</v>
      </c>
      <c r="DMY42" s="71" t="s">
        <v>40</v>
      </c>
      <c r="DMZ42" s="71" t="s">
        <v>40</v>
      </c>
      <c r="DNA42" s="71" t="s">
        <v>40</v>
      </c>
      <c r="DNB42" s="71" t="s">
        <v>40</v>
      </c>
      <c r="DNC42" s="71" t="s">
        <v>40</v>
      </c>
      <c r="DND42" s="71" t="s">
        <v>40</v>
      </c>
      <c r="DNE42" s="71" t="s">
        <v>40</v>
      </c>
      <c r="DNF42" s="71" t="s">
        <v>40</v>
      </c>
      <c r="DNG42" s="71" t="s">
        <v>40</v>
      </c>
      <c r="DNH42" s="71" t="s">
        <v>40</v>
      </c>
      <c r="DNI42" s="71" t="s">
        <v>40</v>
      </c>
      <c r="DNJ42" s="71" t="s">
        <v>40</v>
      </c>
      <c r="DNK42" s="71" t="s">
        <v>40</v>
      </c>
      <c r="DNL42" s="71" t="s">
        <v>40</v>
      </c>
      <c r="DNM42" s="71" t="s">
        <v>40</v>
      </c>
      <c r="DNN42" s="71" t="s">
        <v>40</v>
      </c>
      <c r="DNO42" s="71" t="s">
        <v>40</v>
      </c>
      <c r="DNP42" s="71" t="s">
        <v>40</v>
      </c>
      <c r="DNQ42" s="71" t="s">
        <v>40</v>
      </c>
      <c r="DNR42" s="71" t="s">
        <v>40</v>
      </c>
      <c r="DNS42" s="71" t="s">
        <v>40</v>
      </c>
      <c r="DNT42" s="71" t="s">
        <v>40</v>
      </c>
      <c r="DNU42" s="71" t="s">
        <v>40</v>
      </c>
      <c r="DNV42" s="71" t="s">
        <v>40</v>
      </c>
      <c r="DNW42" s="71" t="s">
        <v>40</v>
      </c>
      <c r="DNX42" s="71" t="s">
        <v>40</v>
      </c>
      <c r="DNY42" s="71" t="s">
        <v>40</v>
      </c>
      <c r="DNZ42" s="71" t="s">
        <v>40</v>
      </c>
      <c r="DOA42" s="71" t="s">
        <v>40</v>
      </c>
      <c r="DOB42" s="71" t="s">
        <v>40</v>
      </c>
      <c r="DOC42" s="71" t="s">
        <v>40</v>
      </c>
      <c r="DOD42" s="71" t="s">
        <v>40</v>
      </c>
      <c r="DOE42" s="71" t="s">
        <v>40</v>
      </c>
      <c r="DOF42" s="71" t="s">
        <v>40</v>
      </c>
      <c r="DOG42" s="71" t="s">
        <v>40</v>
      </c>
      <c r="DOH42" s="71" t="s">
        <v>40</v>
      </c>
      <c r="DOI42" s="71" t="s">
        <v>40</v>
      </c>
      <c r="DOJ42" s="71" t="s">
        <v>40</v>
      </c>
      <c r="DOK42" s="71" t="s">
        <v>40</v>
      </c>
      <c r="DOL42" s="71" t="s">
        <v>40</v>
      </c>
      <c r="DOM42" s="71" t="s">
        <v>40</v>
      </c>
      <c r="DON42" s="71" t="s">
        <v>40</v>
      </c>
      <c r="DOO42" s="71" t="s">
        <v>40</v>
      </c>
      <c r="DOP42" s="71" t="s">
        <v>40</v>
      </c>
      <c r="DOQ42" s="71" t="s">
        <v>40</v>
      </c>
      <c r="DOR42" s="71" t="s">
        <v>40</v>
      </c>
      <c r="DOS42" s="71" t="s">
        <v>40</v>
      </c>
      <c r="DOT42" s="71" t="s">
        <v>40</v>
      </c>
      <c r="DOU42" s="71" t="s">
        <v>40</v>
      </c>
      <c r="DOV42" s="71" t="s">
        <v>40</v>
      </c>
      <c r="DOW42" s="71" t="s">
        <v>40</v>
      </c>
      <c r="DOX42" s="71" t="s">
        <v>40</v>
      </c>
      <c r="DOY42" s="71" t="s">
        <v>40</v>
      </c>
      <c r="DOZ42" s="71" t="s">
        <v>40</v>
      </c>
      <c r="DPA42" s="71" t="s">
        <v>40</v>
      </c>
      <c r="DPB42" s="71" t="s">
        <v>40</v>
      </c>
      <c r="DPC42" s="71" t="s">
        <v>40</v>
      </c>
      <c r="DPD42" s="71" t="s">
        <v>40</v>
      </c>
      <c r="DPE42" s="71" t="s">
        <v>40</v>
      </c>
      <c r="DPF42" s="71" t="s">
        <v>40</v>
      </c>
      <c r="DPG42" s="71" t="s">
        <v>40</v>
      </c>
      <c r="DPH42" s="71" t="s">
        <v>40</v>
      </c>
      <c r="DPI42" s="71" t="s">
        <v>40</v>
      </c>
      <c r="DPJ42" s="71" t="s">
        <v>40</v>
      </c>
      <c r="DPK42" s="71" t="s">
        <v>40</v>
      </c>
      <c r="DPL42" s="71" t="s">
        <v>40</v>
      </c>
      <c r="DPM42" s="71" t="s">
        <v>40</v>
      </c>
      <c r="DPN42" s="71" t="s">
        <v>40</v>
      </c>
      <c r="DPO42" s="71" t="s">
        <v>40</v>
      </c>
      <c r="DPP42" s="71" t="s">
        <v>40</v>
      </c>
      <c r="DPQ42" s="71" t="s">
        <v>40</v>
      </c>
      <c r="DPR42" s="71" t="s">
        <v>40</v>
      </c>
      <c r="DPS42" s="71" t="s">
        <v>40</v>
      </c>
      <c r="DPT42" s="71" t="s">
        <v>40</v>
      </c>
      <c r="DPU42" s="71" t="s">
        <v>40</v>
      </c>
      <c r="DPV42" s="71" t="s">
        <v>40</v>
      </c>
      <c r="DPW42" s="71" t="s">
        <v>40</v>
      </c>
      <c r="DPX42" s="71" t="s">
        <v>40</v>
      </c>
      <c r="DPY42" s="71" t="s">
        <v>40</v>
      </c>
      <c r="DPZ42" s="71" t="s">
        <v>40</v>
      </c>
      <c r="DQA42" s="71" t="s">
        <v>40</v>
      </c>
      <c r="DQB42" s="71" t="s">
        <v>40</v>
      </c>
      <c r="DQC42" s="71" t="s">
        <v>40</v>
      </c>
      <c r="DQD42" s="71" t="s">
        <v>40</v>
      </c>
      <c r="DQE42" s="71" t="s">
        <v>40</v>
      </c>
      <c r="DQF42" s="71" t="s">
        <v>40</v>
      </c>
      <c r="DQG42" s="71" t="s">
        <v>40</v>
      </c>
      <c r="DQH42" s="71" t="s">
        <v>40</v>
      </c>
      <c r="DQI42" s="71" t="s">
        <v>40</v>
      </c>
      <c r="DQJ42" s="71" t="s">
        <v>40</v>
      </c>
      <c r="DQK42" s="71" t="s">
        <v>40</v>
      </c>
      <c r="DQL42" s="71" t="s">
        <v>40</v>
      </c>
      <c r="DQM42" s="71" t="s">
        <v>40</v>
      </c>
      <c r="DQN42" s="71" t="s">
        <v>40</v>
      </c>
      <c r="DQO42" s="71" t="s">
        <v>40</v>
      </c>
      <c r="DQP42" s="71" t="s">
        <v>40</v>
      </c>
      <c r="DQQ42" s="71" t="s">
        <v>40</v>
      </c>
      <c r="DQR42" s="71" t="s">
        <v>40</v>
      </c>
      <c r="DQS42" s="71" t="s">
        <v>40</v>
      </c>
      <c r="DQT42" s="71" t="s">
        <v>40</v>
      </c>
      <c r="DQU42" s="71" t="s">
        <v>40</v>
      </c>
      <c r="DQV42" s="71" t="s">
        <v>40</v>
      </c>
      <c r="DQW42" s="71" t="s">
        <v>40</v>
      </c>
      <c r="DQX42" s="71" t="s">
        <v>40</v>
      </c>
      <c r="DQY42" s="71" t="s">
        <v>40</v>
      </c>
      <c r="DQZ42" s="71" t="s">
        <v>40</v>
      </c>
      <c r="DRA42" s="71" t="s">
        <v>40</v>
      </c>
      <c r="DRB42" s="71" t="s">
        <v>40</v>
      </c>
      <c r="DRC42" s="71" t="s">
        <v>40</v>
      </c>
      <c r="DRD42" s="71" t="s">
        <v>40</v>
      </c>
      <c r="DRE42" s="71" t="s">
        <v>40</v>
      </c>
      <c r="DRF42" s="71" t="s">
        <v>40</v>
      </c>
      <c r="DRG42" s="71" t="s">
        <v>40</v>
      </c>
      <c r="DRH42" s="71" t="s">
        <v>40</v>
      </c>
      <c r="DRI42" s="71" t="s">
        <v>40</v>
      </c>
      <c r="DRJ42" s="71" t="s">
        <v>40</v>
      </c>
      <c r="DRK42" s="71" t="s">
        <v>40</v>
      </c>
      <c r="DRL42" s="71" t="s">
        <v>40</v>
      </c>
      <c r="DRM42" s="71" t="s">
        <v>40</v>
      </c>
      <c r="DRN42" s="71" t="s">
        <v>40</v>
      </c>
      <c r="DRO42" s="71" t="s">
        <v>40</v>
      </c>
      <c r="DRP42" s="71" t="s">
        <v>40</v>
      </c>
      <c r="DRQ42" s="71" t="s">
        <v>40</v>
      </c>
      <c r="DRR42" s="71" t="s">
        <v>40</v>
      </c>
      <c r="DRS42" s="71" t="s">
        <v>40</v>
      </c>
      <c r="DRT42" s="71" t="s">
        <v>40</v>
      </c>
      <c r="DRU42" s="71" t="s">
        <v>40</v>
      </c>
      <c r="DRV42" s="71" t="s">
        <v>40</v>
      </c>
      <c r="DRW42" s="71" t="s">
        <v>40</v>
      </c>
      <c r="DRX42" s="71" t="s">
        <v>40</v>
      </c>
      <c r="DRY42" s="71" t="s">
        <v>40</v>
      </c>
      <c r="DRZ42" s="71" t="s">
        <v>40</v>
      </c>
      <c r="DSA42" s="71" t="s">
        <v>40</v>
      </c>
      <c r="DSB42" s="71" t="s">
        <v>40</v>
      </c>
      <c r="DSC42" s="71" t="s">
        <v>40</v>
      </c>
      <c r="DSD42" s="71" t="s">
        <v>40</v>
      </c>
      <c r="DSE42" s="71" t="s">
        <v>40</v>
      </c>
      <c r="DSF42" s="71" t="s">
        <v>40</v>
      </c>
      <c r="DSG42" s="71" t="s">
        <v>40</v>
      </c>
      <c r="DSH42" s="71" t="s">
        <v>40</v>
      </c>
      <c r="DSI42" s="71" t="s">
        <v>40</v>
      </c>
      <c r="DSJ42" s="71" t="s">
        <v>40</v>
      </c>
      <c r="DSK42" s="71" t="s">
        <v>40</v>
      </c>
      <c r="DSL42" s="71" t="s">
        <v>40</v>
      </c>
      <c r="DSM42" s="71" t="s">
        <v>40</v>
      </c>
      <c r="DSN42" s="71" t="s">
        <v>40</v>
      </c>
      <c r="DSO42" s="71" t="s">
        <v>40</v>
      </c>
      <c r="DSP42" s="71" t="s">
        <v>40</v>
      </c>
      <c r="DSQ42" s="71" t="s">
        <v>40</v>
      </c>
      <c r="DSR42" s="71" t="s">
        <v>40</v>
      </c>
      <c r="DSS42" s="71" t="s">
        <v>40</v>
      </c>
      <c r="DST42" s="71" t="s">
        <v>40</v>
      </c>
      <c r="DSU42" s="71" t="s">
        <v>40</v>
      </c>
      <c r="DSV42" s="71" t="s">
        <v>40</v>
      </c>
      <c r="DSW42" s="71" t="s">
        <v>40</v>
      </c>
      <c r="DSX42" s="71" t="s">
        <v>40</v>
      </c>
      <c r="DSY42" s="71" t="s">
        <v>40</v>
      </c>
      <c r="DSZ42" s="71" t="s">
        <v>40</v>
      </c>
      <c r="DTA42" s="71" t="s">
        <v>40</v>
      </c>
      <c r="DTB42" s="71" t="s">
        <v>40</v>
      </c>
      <c r="DTC42" s="71" t="s">
        <v>40</v>
      </c>
      <c r="DTD42" s="71" t="s">
        <v>40</v>
      </c>
      <c r="DTE42" s="71" t="s">
        <v>40</v>
      </c>
      <c r="DTF42" s="71" t="s">
        <v>40</v>
      </c>
      <c r="DTG42" s="71" t="s">
        <v>40</v>
      </c>
      <c r="DTH42" s="71" t="s">
        <v>40</v>
      </c>
      <c r="DTI42" s="71" t="s">
        <v>40</v>
      </c>
      <c r="DTJ42" s="71" t="s">
        <v>40</v>
      </c>
      <c r="DTK42" s="71" t="s">
        <v>40</v>
      </c>
      <c r="DTL42" s="71" t="s">
        <v>40</v>
      </c>
      <c r="DTM42" s="71" t="s">
        <v>40</v>
      </c>
      <c r="DTN42" s="71" t="s">
        <v>40</v>
      </c>
      <c r="DTO42" s="71" t="s">
        <v>40</v>
      </c>
      <c r="DTP42" s="71" t="s">
        <v>40</v>
      </c>
      <c r="DTQ42" s="71" t="s">
        <v>40</v>
      </c>
      <c r="DTR42" s="71" t="s">
        <v>40</v>
      </c>
      <c r="DTS42" s="71" t="s">
        <v>40</v>
      </c>
      <c r="DTT42" s="71" t="s">
        <v>40</v>
      </c>
      <c r="DTU42" s="71" t="s">
        <v>40</v>
      </c>
      <c r="DTV42" s="71" t="s">
        <v>40</v>
      </c>
      <c r="DTW42" s="71" t="s">
        <v>40</v>
      </c>
      <c r="DTX42" s="71" t="s">
        <v>40</v>
      </c>
      <c r="DTY42" s="71" t="s">
        <v>40</v>
      </c>
      <c r="DTZ42" s="71" t="s">
        <v>40</v>
      </c>
      <c r="DUA42" s="71" t="s">
        <v>40</v>
      </c>
      <c r="DUB42" s="71" t="s">
        <v>40</v>
      </c>
      <c r="DUC42" s="71" t="s">
        <v>40</v>
      </c>
      <c r="DUD42" s="71" t="s">
        <v>40</v>
      </c>
      <c r="DUE42" s="71" t="s">
        <v>40</v>
      </c>
      <c r="DUF42" s="71" t="s">
        <v>40</v>
      </c>
      <c r="DUG42" s="71" t="s">
        <v>40</v>
      </c>
      <c r="DUH42" s="71" t="s">
        <v>40</v>
      </c>
      <c r="DUI42" s="71" t="s">
        <v>40</v>
      </c>
      <c r="DUJ42" s="71" t="s">
        <v>40</v>
      </c>
      <c r="DUK42" s="71" t="s">
        <v>40</v>
      </c>
      <c r="DUL42" s="71" t="s">
        <v>40</v>
      </c>
      <c r="DUM42" s="71" t="s">
        <v>40</v>
      </c>
      <c r="DUN42" s="71" t="s">
        <v>40</v>
      </c>
      <c r="DUO42" s="71" t="s">
        <v>40</v>
      </c>
      <c r="DUP42" s="71" t="s">
        <v>40</v>
      </c>
      <c r="DUQ42" s="71" t="s">
        <v>40</v>
      </c>
      <c r="DUR42" s="71" t="s">
        <v>40</v>
      </c>
      <c r="DUS42" s="71" t="s">
        <v>40</v>
      </c>
      <c r="DUT42" s="71" t="s">
        <v>40</v>
      </c>
      <c r="DUU42" s="71" t="s">
        <v>40</v>
      </c>
      <c r="DUV42" s="71" t="s">
        <v>40</v>
      </c>
      <c r="DUW42" s="71" t="s">
        <v>40</v>
      </c>
      <c r="DUX42" s="71" t="s">
        <v>40</v>
      </c>
      <c r="DUY42" s="71" t="s">
        <v>40</v>
      </c>
      <c r="DUZ42" s="71" t="s">
        <v>40</v>
      </c>
      <c r="DVA42" s="71" t="s">
        <v>40</v>
      </c>
      <c r="DVB42" s="71" t="s">
        <v>40</v>
      </c>
      <c r="DVC42" s="71" t="s">
        <v>40</v>
      </c>
      <c r="DVD42" s="71" t="s">
        <v>40</v>
      </c>
      <c r="DVE42" s="71" t="s">
        <v>40</v>
      </c>
      <c r="DVF42" s="71" t="s">
        <v>40</v>
      </c>
      <c r="DVG42" s="71" t="s">
        <v>40</v>
      </c>
      <c r="DVH42" s="71" t="s">
        <v>40</v>
      </c>
      <c r="DVI42" s="71" t="s">
        <v>40</v>
      </c>
      <c r="DVJ42" s="71" t="s">
        <v>40</v>
      </c>
      <c r="DVK42" s="71" t="s">
        <v>40</v>
      </c>
      <c r="DVL42" s="71" t="s">
        <v>40</v>
      </c>
      <c r="DVM42" s="71" t="s">
        <v>40</v>
      </c>
      <c r="DVN42" s="71" t="s">
        <v>40</v>
      </c>
      <c r="DVO42" s="71" t="s">
        <v>40</v>
      </c>
      <c r="DVP42" s="71" t="s">
        <v>40</v>
      </c>
      <c r="DVQ42" s="71" t="s">
        <v>40</v>
      </c>
      <c r="DVR42" s="71" t="s">
        <v>40</v>
      </c>
      <c r="DVS42" s="71" t="s">
        <v>40</v>
      </c>
      <c r="DVT42" s="71" t="s">
        <v>40</v>
      </c>
      <c r="DVU42" s="71" t="s">
        <v>40</v>
      </c>
      <c r="DVV42" s="71" t="s">
        <v>40</v>
      </c>
      <c r="DVW42" s="71" t="s">
        <v>40</v>
      </c>
      <c r="DVX42" s="71" t="s">
        <v>40</v>
      </c>
      <c r="DVY42" s="71" t="s">
        <v>40</v>
      </c>
      <c r="DVZ42" s="71" t="s">
        <v>40</v>
      </c>
      <c r="DWA42" s="71" t="s">
        <v>40</v>
      </c>
      <c r="DWB42" s="71" t="s">
        <v>40</v>
      </c>
      <c r="DWC42" s="71" t="s">
        <v>40</v>
      </c>
      <c r="DWD42" s="71" t="s">
        <v>40</v>
      </c>
      <c r="DWE42" s="71" t="s">
        <v>40</v>
      </c>
      <c r="DWF42" s="71" t="s">
        <v>40</v>
      </c>
      <c r="DWG42" s="71" t="s">
        <v>40</v>
      </c>
      <c r="DWH42" s="71" t="s">
        <v>40</v>
      </c>
      <c r="DWI42" s="71" t="s">
        <v>40</v>
      </c>
      <c r="DWJ42" s="71" t="s">
        <v>40</v>
      </c>
      <c r="DWK42" s="71" t="s">
        <v>40</v>
      </c>
      <c r="DWL42" s="71" t="s">
        <v>40</v>
      </c>
      <c r="DWM42" s="71" t="s">
        <v>40</v>
      </c>
      <c r="DWN42" s="71" t="s">
        <v>40</v>
      </c>
      <c r="DWO42" s="71" t="s">
        <v>40</v>
      </c>
      <c r="DWP42" s="71" t="s">
        <v>40</v>
      </c>
      <c r="DWQ42" s="71" t="s">
        <v>40</v>
      </c>
      <c r="DWR42" s="71" t="s">
        <v>40</v>
      </c>
      <c r="DWS42" s="71" t="s">
        <v>40</v>
      </c>
      <c r="DWT42" s="71" t="s">
        <v>40</v>
      </c>
      <c r="DWU42" s="71" t="s">
        <v>40</v>
      </c>
      <c r="DWV42" s="71" t="s">
        <v>40</v>
      </c>
      <c r="DWW42" s="71" t="s">
        <v>40</v>
      </c>
      <c r="DWX42" s="71" t="s">
        <v>40</v>
      </c>
      <c r="DWY42" s="71" t="s">
        <v>40</v>
      </c>
      <c r="DWZ42" s="71" t="s">
        <v>40</v>
      </c>
      <c r="DXA42" s="71" t="s">
        <v>40</v>
      </c>
      <c r="DXB42" s="71" t="s">
        <v>40</v>
      </c>
      <c r="DXC42" s="71" t="s">
        <v>40</v>
      </c>
      <c r="DXD42" s="71" t="s">
        <v>40</v>
      </c>
      <c r="DXE42" s="71" t="s">
        <v>40</v>
      </c>
      <c r="DXF42" s="71" t="s">
        <v>40</v>
      </c>
      <c r="DXG42" s="71" t="s">
        <v>40</v>
      </c>
      <c r="DXH42" s="71" t="s">
        <v>40</v>
      </c>
      <c r="DXI42" s="71" t="s">
        <v>40</v>
      </c>
      <c r="DXJ42" s="71" t="s">
        <v>40</v>
      </c>
      <c r="DXK42" s="71" t="s">
        <v>40</v>
      </c>
      <c r="DXL42" s="71" t="s">
        <v>40</v>
      </c>
      <c r="DXM42" s="71" t="s">
        <v>40</v>
      </c>
      <c r="DXN42" s="71" t="s">
        <v>40</v>
      </c>
      <c r="DXO42" s="71" t="s">
        <v>40</v>
      </c>
      <c r="DXP42" s="71" t="s">
        <v>40</v>
      </c>
      <c r="DXQ42" s="71" t="s">
        <v>40</v>
      </c>
      <c r="DXR42" s="71" t="s">
        <v>40</v>
      </c>
      <c r="DXS42" s="71" t="s">
        <v>40</v>
      </c>
      <c r="DXT42" s="71" t="s">
        <v>40</v>
      </c>
      <c r="DXU42" s="71" t="s">
        <v>40</v>
      </c>
      <c r="DXV42" s="71" t="s">
        <v>40</v>
      </c>
      <c r="DXW42" s="71" t="s">
        <v>40</v>
      </c>
      <c r="DXX42" s="71" t="s">
        <v>40</v>
      </c>
      <c r="DXY42" s="71" t="s">
        <v>40</v>
      </c>
      <c r="DXZ42" s="71" t="s">
        <v>40</v>
      </c>
      <c r="DYA42" s="71" t="s">
        <v>40</v>
      </c>
      <c r="DYB42" s="71" t="s">
        <v>40</v>
      </c>
      <c r="DYC42" s="71" t="s">
        <v>40</v>
      </c>
      <c r="DYD42" s="71" t="s">
        <v>40</v>
      </c>
      <c r="DYE42" s="71" t="s">
        <v>40</v>
      </c>
      <c r="DYF42" s="71" t="s">
        <v>40</v>
      </c>
      <c r="DYG42" s="71" t="s">
        <v>40</v>
      </c>
      <c r="DYH42" s="71" t="s">
        <v>40</v>
      </c>
      <c r="DYI42" s="71" t="s">
        <v>40</v>
      </c>
      <c r="DYJ42" s="71" t="s">
        <v>40</v>
      </c>
      <c r="DYK42" s="71" t="s">
        <v>40</v>
      </c>
      <c r="DYL42" s="71" t="s">
        <v>40</v>
      </c>
      <c r="DYM42" s="71" t="s">
        <v>40</v>
      </c>
      <c r="DYN42" s="71" t="s">
        <v>40</v>
      </c>
      <c r="DYO42" s="71" t="s">
        <v>40</v>
      </c>
      <c r="DYP42" s="71" t="s">
        <v>40</v>
      </c>
      <c r="DYQ42" s="71" t="s">
        <v>40</v>
      </c>
      <c r="DYR42" s="71" t="s">
        <v>40</v>
      </c>
      <c r="DYS42" s="71" t="s">
        <v>40</v>
      </c>
      <c r="DYT42" s="71" t="s">
        <v>40</v>
      </c>
      <c r="DYU42" s="71" t="s">
        <v>40</v>
      </c>
      <c r="DYV42" s="71" t="s">
        <v>40</v>
      </c>
      <c r="DYW42" s="71" t="s">
        <v>40</v>
      </c>
      <c r="DYX42" s="71" t="s">
        <v>40</v>
      </c>
      <c r="DYY42" s="71" t="s">
        <v>40</v>
      </c>
      <c r="DYZ42" s="71" t="s">
        <v>40</v>
      </c>
      <c r="DZA42" s="71" t="s">
        <v>40</v>
      </c>
      <c r="DZB42" s="71" t="s">
        <v>40</v>
      </c>
      <c r="DZC42" s="71" t="s">
        <v>40</v>
      </c>
      <c r="DZD42" s="71" t="s">
        <v>40</v>
      </c>
      <c r="DZE42" s="71" t="s">
        <v>40</v>
      </c>
      <c r="DZF42" s="71" t="s">
        <v>40</v>
      </c>
      <c r="DZG42" s="71" t="s">
        <v>40</v>
      </c>
      <c r="DZH42" s="71" t="s">
        <v>40</v>
      </c>
      <c r="DZI42" s="71" t="s">
        <v>40</v>
      </c>
      <c r="DZJ42" s="71" t="s">
        <v>40</v>
      </c>
      <c r="DZK42" s="71" t="s">
        <v>40</v>
      </c>
      <c r="DZL42" s="71" t="s">
        <v>40</v>
      </c>
      <c r="DZM42" s="71" t="s">
        <v>40</v>
      </c>
      <c r="DZN42" s="71" t="s">
        <v>40</v>
      </c>
      <c r="DZO42" s="71" t="s">
        <v>40</v>
      </c>
      <c r="DZP42" s="71" t="s">
        <v>40</v>
      </c>
      <c r="DZQ42" s="71" t="s">
        <v>40</v>
      </c>
      <c r="DZR42" s="71" t="s">
        <v>40</v>
      </c>
      <c r="DZS42" s="71" t="s">
        <v>40</v>
      </c>
      <c r="DZT42" s="71" t="s">
        <v>40</v>
      </c>
      <c r="DZU42" s="71" t="s">
        <v>40</v>
      </c>
      <c r="DZV42" s="71" t="s">
        <v>40</v>
      </c>
      <c r="DZW42" s="71" t="s">
        <v>40</v>
      </c>
      <c r="DZX42" s="71" t="s">
        <v>40</v>
      </c>
      <c r="DZY42" s="71" t="s">
        <v>40</v>
      </c>
      <c r="DZZ42" s="71" t="s">
        <v>40</v>
      </c>
      <c r="EAA42" s="71" t="s">
        <v>40</v>
      </c>
      <c r="EAB42" s="71" t="s">
        <v>40</v>
      </c>
      <c r="EAC42" s="71" t="s">
        <v>40</v>
      </c>
      <c r="EAD42" s="71" t="s">
        <v>40</v>
      </c>
      <c r="EAE42" s="71" t="s">
        <v>40</v>
      </c>
      <c r="EAF42" s="71" t="s">
        <v>40</v>
      </c>
      <c r="EAG42" s="71" t="s">
        <v>40</v>
      </c>
      <c r="EAH42" s="71" t="s">
        <v>40</v>
      </c>
      <c r="EAI42" s="71" t="s">
        <v>40</v>
      </c>
      <c r="EAJ42" s="71" t="s">
        <v>40</v>
      </c>
      <c r="EAK42" s="71" t="s">
        <v>40</v>
      </c>
      <c r="EAL42" s="71" t="s">
        <v>40</v>
      </c>
      <c r="EAM42" s="71" t="s">
        <v>40</v>
      </c>
      <c r="EAN42" s="71" t="s">
        <v>40</v>
      </c>
      <c r="EAO42" s="71" t="s">
        <v>40</v>
      </c>
      <c r="EAP42" s="71" t="s">
        <v>40</v>
      </c>
      <c r="EAQ42" s="71" t="s">
        <v>40</v>
      </c>
      <c r="EAR42" s="71" t="s">
        <v>40</v>
      </c>
      <c r="EAS42" s="71" t="s">
        <v>40</v>
      </c>
      <c r="EAT42" s="71" t="s">
        <v>40</v>
      </c>
      <c r="EAU42" s="71" t="s">
        <v>40</v>
      </c>
      <c r="EAV42" s="71" t="s">
        <v>40</v>
      </c>
      <c r="EAW42" s="71" t="s">
        <v>40</v>
      </c>
      <c r="EAX42" s="71" t="s">
        <v>40</v>
      </c>
      <c r="EAY42" s="71" t="s">
        <v>40</v>
      </c>
      <c r="EAZ42" s="71" t="s">
        <v>40</v>
      </c>
      <c r="EBA42" s="71" t="s">
        <v>40</v>
      </c>
      <c r="EBB42" s="71" t="s">
        <v>40</v>
      </c>
      <c r="EBC42" s="71" t="s">
        <v>40</v>
      </c>
      <c r="EBD42" s="71" t="s">
        <v>40</v>
      </c>
      <c r="EBE42" s="71" t="s">
        <v>40</v>
      </c>
      <c r="EBF42" s="71" t="s">
        <v>40</v>
      </c>
      <c r="EBG42" s="71" t="s">
        <v>40</v>
      </c>
      <c r="EBH42" s="71" t="s">
        <v>40</v>
      </c>
      <c r="EBI42" s="71" t="s">
        <v>40</v>
      </c>
      <c r="EBJ42" s="71" t="s">
        <v>40</v>
      </c>
      <c r="EBK42" s="71" t="s">
        <v>40</v>
      </c>
      <c r="EBL42" s="71" t="s">
        <v>40</v>
      </c>
      <c r="EBM42" s="71" t="s">
        <v>40</v>
      </c>
      <c r="EBN42" s="71" t="s">
        <v>40</v>
      </c>
      <c r="EBO42" s="71" t="s">
        <v>40</v>
      </c>
      <c r="EBP42" s="71" t="s">
        <v>40</v>
      </c>
      <c r="EBQ42" s="71" t="s">
        <v>40</v>
      </c>
      <c r="EBR42" s="71" t="s">
        <v>40</v>
      </c>
      <c r="EBS42" s="71" t="s">
        <v>40</v>
      </c>
      <c r="EBT42" s="71" t="s">
        <v>40</v>
      </c>
      <c r="EBU42" s="71" t="s">
        <v>40</v>
      </c>
      <c r="EBV42" s="71" t="s">
        <v>40</v>
      </c>
      <c r="EBW42" s="71" t="s">
        <v>40</v>
      </c>
      <c r="EBX42" s="71" t="s">
        <v>40</v>
      </c>
      <c r="EBY42" s="71" t="s">
        <v>40</v>
      </c>
      <c r="EBZ42" s="71" t="s">
        <v>40</v>
      </c>
      <c r="ECA42" s="71" t="s">
        <v>40</v>
      </c>
      <c r="ECB42" s="71" t="s">
        <v>40</v>
      </c>
      <c r="ECC42" s="71" t="s">
        <v>40</v>
      </c>
      <c r="ECD42" s="71" t="s">
        <v>40</v>
      </c>
      <c r="ECE42" s="71" t="s">
        <v>40</v>
      </c>
      <c r="ECF42" s="71" t="s">
        <v>40</v>
      </c>
      <c r="ECG42" s="71" t="s">
        <v>40</v>
      </c>
      <c r="ECH42" s="71" t="s">
        <v>40</v>
      </c>
      <c r="ECI42" s="71" t="s">
        <v>40</v>
      </c>
      <c r="ECJ42" s="71" t="s">
        <v>40</v>
      </c>
      <c r="ECK42" s="71" t="s">
        <v>40</v>
      </c>
      <c r="ECL42" s="71" t="s">
        <v>40</v>
      </c>
      <c r="ECM42" s="71" t="s">
        <v>40</v>
      </c>
      <c r="ECN42" s="71" t="s">
        <v>40</v>
      </c>
      <c r="ECO42" s="71" t="s">
        <v>40</v>
      </c>
      <c r="ECP42" s="71" t="s">
        <v>40</v>
      </c>
      <c r="ECQ42" s="71" t="s">
        <v>40</v>
      </c>
      <c r="ECR42" s="71" t="s">
        <v>40</v>
      </c>
      <c r="ECS42" s="71" t="s">
        <v>40</v>
      </c>
      <c r="ECT42" s="71" t="s">
        <v>40</v>
      </c>
      <c r="ECU42" s="71" t="s">
        <v>40</v>
      </c>
      <c r="ECV42" s="71" t="s">
        <v>40</v>
      </c>
      <c r="ECW42" s="71" t="s">
        <v>40</v>
      </c>
      <c r="ECX42" s="71" t="s">
        <v>40</v>
      </c>
      <c r="ECY42" s="71" t="s">
        <v>40</v>
      </c>
      <c r="ECZ42" s="71" t="s">
        <v>40</v>
      </c>
      <c r="EDA42" s="71" t="s">
        <v>40</v>
      </c>
      <c r="EDB42" s="71" t="s">
        <v>40</v>
      </c>
      <c r="EDC42" s="71" t="s">
        <v>40</v>
      </c>
      <c r="EDD42" s="71" t="s">
        <v>40</v>
      </c>
      <c r="EDE42" s="71" t="s">
        <v>40</v>
      </c>
      <c r="EDF42" s="71" t="s">
        <v>40</v>
      </c>
      <c r="EDG42" s="71" t="s">
        <v>40</v>
      </c>
      <c r="EDH42" s="71" t="s">
        <v>40</v>
      </c>
      <c r="EDI42" s="71" t="s">
        <v>40</v>
      </c>
      <c r="EDJ42" s="71" t="s">
        <v>40</v>
      </c>
      <c r="EDK42" s="71" t="s">
        <v>40</v>
      </c>
      <c r="EDL42" s="71" t="s">
        <v>40</v>
      </c>
      <c r="EDM42" s="71" t="s">
        <v>40</v>
      </c>
      <c r="EDN42" s="71" t="s">
        <v>40</v>
      </c>
      <c r="EDO42" s="71" t="s">
        <v>40</v>
      </c>
      <c r="EDP42" s="71" t="s">
        <v>40</v>
      </c>
      <c r="EDQ42" s="71" t="s">
        <v>40</v>
      </c>
      <c r="EDR42" s="71" t="s">
        <v>40</v>
      </c>
      <c r="EDS42" s="71" t="s">
        <v>40</v>
      </c>
      <c r="EDT42" s="71" t="s">
        <v>40</v>
      </c>
      <c r="EDU42" s="71" t="s">
        <v>40</v>
      </c>
      <c r="EDV42" s="71" t="s">
        <v>40</v>
      </c>
      <c r="EDW42" s="71" t="s">
        <v>40</v>
      </c>
      <c r="EDX42" s="71" t="s">
        <v>40</v>
      </c>
      <c r="EDY42" s="71" t="s">
        <v>40</v>
      </c>
      <c r="EDZ42" s="71" t="s">
        <v>40</v>
      </c>
      <c r="EEA42" s="71" t="s">
        <v>40</v>
      </c>
      <c r="EEB42" s="71" t="s">
        <v>40</v>
      </c>
      <c r="EEC42" s="71" t="s">
        <v>40</v>
      </c>
      <c r="EED42" s="71" t="s">
        <v>40</v>
      </c>
      <c r="EEE42" s="71" t="s">
        <v>40</v>
      </c>
      <c r="EEF42" s="71" t="s">
        <v>40</v>
      </c>
      <c r="EEG42" s="71" t="s">
        <v>40</v>
      </c>
      <c r="EEH42" s="71" t="s">
        <v>40</v>
      </c>
      <c r="EEI42" s="71" t="s">
        <v>40</v>
      </c>
      <c r="EEJ42" s="71" t="s">
        <v>40</v>
      </c>
      <c r="EEK42" s="71" t="s">
        <v>40</v>
      </c>
      <c r="EEL42" s="71" t="s">
        <v>40</v>
      </c>
      <c r="EEM42" s="71" t="s">
        <v>40</v>
      </c>
      <c r="EEN42" s="71" t="s">
        <v>40</v>
      </c>
      <c r="EEO42" s="71" t="s">
        <v>40</v>
      </c>
      <c r="EEP42" s="71" t="s">
        <v>40</v>
      </c>
      <c r="EEQ42" s="71" t="s">
        <v>40</v>
      </c>
      <c r="EER42" s="71" t="s">
        <v>40</v>
      </c>
      <c r="EES42" s="71" t="s">
        <v>40</v>
      </c>
      <c r="EET42" s="71" t="s">
        <v>40</v>
      </c>
      <c r="EEU42" s="71" t="s">
        <v>40</v>
      </c>
      <c r="EEV42" s="71" t="s">
        <v>40</v>
      </c>
      <c r="EEW42" s="71" t="s">
        <v>40</v>
      </c>
      <c r="EEX42" s="71" t="s">
        <v>40</v>
      </c>
      <c r="EEY42" s="71" t="s">
        <v>40</v>
      </c>
      <c r="EEZ42" s="71" t="s">
        <v>40</v>
      </c>
      <c r="EFA42" s="71" t="s">
        <v>40</v>
      </c>
      <c r="EFB42" s="71" t="s">
        <v>40</v>
      </c>
      <c r="EFC42" s="71" t="s">
        <v>40</v>
      </c>
      <c r="EFD42" s="71" t="s">
        <v>40</v>
      </c>
      <c r="EFE42" s="71" t="s">
        <v>40</v>
      </c>
      <c r="EFF42" s="71" t="s">
        <v>40</v>
      </c>
      <c r="EFG42" s="71" t="s">
        <v>40</v>
      </c>
      <c r="EFH42" s="71" t="s">
        <v>40</v>
      </c>
      <c r="EFI42" s="71" t="s">
        <v>40</v>
      </c>
      <c r="EFJ42" s="71" t="s">
        <v>40</v>
      </c>
      <c r="EFK42" s="71" t="s">
        <v>40</v>
      </c>
      <c r="EFL42" s="71" t="s">
        <v>40</v>
      </c>
      <c r="EFM42" s="71" t="s">
        <v>40</v>
      </c>
      <c r="EFN42" s="71" t="s">
        <v>40</v>
      </c>
      <c r="EFO42" s="71" t="s">
        <v>40</v>
      </c>
      <c r="EFP42" s="71" t="s">
        <v>40</v>
      </c>
      <c r="EFQ42" s="71" t="s">
        <v>40</v>
      </c>
      <c r="EFR42" s="71" t="s">
        <v>40</v>
      </c>
      <c r="EFS42" s="71" t="s">
        <v>40</v>
      </c>
      <c r="EFT42" s="71" t="s">
        <v>40</v>
      </c>
      <c r="EFU42" s="71" t="s">
        <v>40</v>
      </c>
      <c r="EFV42" s="71" t="s">
        <v>40</v>
      </c>
      <c r="EFW42" s="71" t="s">
        <v>40</v>
      </c>
      <c r="EFX42" s="71" t="s">
        <v>40</v>
      </c>
      <c r="EFY42" s="71" t="s">
        <v>40</v>
      </c>
      <c r="EFZ42" s="71" t="s">
        <v>40</v>
      </c>
      <c r="EGA42" s="71" t="s">
        <v>40</v>
      </c>
      <c r="EGB42" s="71" t="s">
        <v>40</v>
      </c>
      <c r="EGC42" s="71" t="s">
        <v>40</v>
      </c>
      <c r="EGD42" s="71" t="s">
        <v>40</v>
      </c>
      <c r="EGE42" s="71" t="s">
        <v>40</v>
      </c>
      <c r="EGF42" s="71" t="s">
        <v>40</v>
      </c>
      <c r="EGG42" s="71" t="s">
        <v>40</v>
      </c>
      <c r="EGH42" s="71" t="s">
        <v>40</v>
      </c>
      <c r="EGI42" s="71" t="s">
        <v>40</v>
      </c>
      <c r="EGJ42" s="71" t="s">
        <v>40</v>
      </c>
      <c r="EGK42" s="71" t="s">
        <v>40</v>
      </c>
      <c r="EGL42" s="71" t="s">
        <v>40</v>
      </c>
      <c r="EGM42" s="71" t="s">
        <v>40</v>
      </c>
      <c r="EGN42" s="71" t="s">
        <v>40</v>
      </c>
      <c r="EGO42" s="71" t="s">
        <v>40</v>
      </c>
      <c r="EGP42" s="71" t="s">
        <v>40</v>
      </c>
      <c r="EGQ42" s="71" t="s">
        <v>40</v>
      </c>
      <c r="EGR42" s="71" t="s">
        <v>40</v>
      </c>
      <c r="EGS42" s="71" t="s">
        <v>40</v>
      </c>
      <c r="EGT42" s="71" t="s">
        <v>40</v>
      </c>
      <c r="EGU42" s="71" t="s">
        <v>40</v>
      </c>
      <c r="EGV42" s="71" t="s">
        <v>40</v>
      </c>
      <c r="EGW42" s="71" t="s">
        <v>40</v>
      </c>
      <c r="EGX42" s="71" t="s">
        <v>40</v>
      </c>
      <c r="EGY42" s="71" t="s">
        <v>40</v>
      </c>
      <c r="EGZ42" s="71" t="s">
        <v>40</v>
      </c>
      <c r="EHA42" s="71" t="s">
        <v>40</v>
      </c>
      <c r="EHB42" s="71" t="s">
        <v>40</v>
      </c>
      <c r="EHC42" s="71" t="s">
        <v>40</v>
      </c>
      <c r="EHD42" s="71" t="s">
        <v>40</v>
      </c>
      <c r="EHE42" s="71" t="s">
        <v>40</v>
      </c>
      <c r="EHF42" s="71" t="s">
        <v>40</v>
      </c>
      <c r="EHG42" s="71" t="s">
        <v>40</v>
      </c>
      <c r="EHH42" s="71" t="s">
        <v>40</v>
      </c>
      <c r="EHI42" s="71" t="s">
        <v>40</v>
      </c>
      <c r="EHJ42" s="71" t="s">
        <v>40</v>
      </c>
      <c r="EHK42" s="71" t="s">
        <v>40</v>
      </c>
      <c r="EHL42" s="71" t="s">
        <v>40</v>
      </c>
      <c r="EHM42" s="71" t="s">
        <v>40</v>
      </c>
      <c r="EHN42" s="71" t="s">
        <v>40</v>
      </c>
      <c r="EHO42" s="71" t="s">
        <v>40</v>
      </c>
      <c r="EHP42" s="71" t="s">
        <v>40</v>
      </c>
      <c r="EHQ42" s="71" t="s">
        <v>40</v>
      </c>
      <c r="EHR42" s="71" t="s">
        <v>40</v>
      </c>
      <c r="EHS42" s="71" t="s">
        <v>40</v>
      </c>
      <c r="EHT42" s="71" t="s">
        <v>40</v>
      </c>
      <c r="EHU42" s="71" t="s">
        <v>40</v>
      </c>
      <c r="EHV42" s="71" t="s">
        <v>40</v>
      </c>
      <c r="EHW42" s="71" t="s">
        <v>40</v>
      </c>
      <c r="EHX42" s="71" t="s">
        <v>40</v>
      </c>
      <c r="EHY42" s="71" t="s">
        <v>40</v>
      </c>
      <c r="EHZ42" s="71" t="s">
        <v>40</v>
      </c>
      <c r="EIA42" s="71" t="s">
        <v>40</v>
      </c>
      <c r="EIB42" s="71" t="s">
        <v>40</v>
      </c>
      <c r="EIC42" s="71" t="s">
        <v>40</v>
      </c>
      <c r="EID42" s="71" t="s">
        <v>40</v>
      </c>
      <c r="EIE42" s="71" t="s">
        <v>40</v>
      </c>
      <c r="EIF42" s="71" t="s">
        <v>40</v>
      </c>
      <c r="EIG42" s="71" t="s">
        <v>40</v>
      </c>
      <c r="EIH42" s="71" t="s">
        <v>40</v>
      </c>
      <c r="EII42" s="71" t="s">
        <v>40</v>
      </c>
      <c r="EIJ42" s="71" t="s">
        <v>40</v>
      </c>
      <c r="EIK42" s="71" t="s">
        <v>40</v>
      </c>
      <c r="EIL42" s="71" t="s">
        <v>40</v>
      </c>
      <c r="EIM42" s="71" t="s">
        <v>40</v>
      </c>
      <c r="EIN42" s="71" t="s">
        <v>40</v>
      </c>
      <c r="EIO42" s="71" t="s">
        <v>40</v>
      </c>
      <c r="EIP42" s="71" t="s">
        <v>40</v>
      </c>
      <c r="EIQ42" s="71" t="s">
        <v>40</v>
      </c>
      <c r="EIR42" s="71" t="s">
        <v>40</v>
      </c>
      <c r="EIS42" s="71" t="s">
        <v>40</v>
      </c>
      <c r="EIT42" s="71" t="s">
        <v>40</v>
      </c>
      <c r="EIU42" s="71" t="s">
        <v>40</v>
      </c>
      <c r="EIV42" s="71" t="s">
        <v>40</v>
      </c>
      <c r="EIW42" s="71" t="s">
        <v>40</v>
      </c>
      <c r="EIX42" s="71" t="s">
        <v>40</v>
      </c>
      <c r="EIY42" s="71" t="s">
        <v>40</v>
      </c>
      <c r="EIZ42" s="71" t="s">
        <v>40</v>
      </c>
      <c r="EJA42" s="71" t="s">
        <v>40</v>
      </c>
      <c r="EJB42" s="71" t="s">
        <v>40</v>
      </c>
      <c r="EJC42" s="71" t="s">
        <v>40</v>
      </c>
      <c r="EJD42" s="71" t="s">
        <v>40</v>
      </c>
      <c r="EJE42" s="71" t="s">
        <v>40</v>
      </c>
      <c r="EJF42" s="71" t="s">
        <v>40</v>
      </c>
      <c r="EJG42" s="71" t="s">
        <v>40</v>
      </c>
      <c r="EJH42" s="71" t="s">
        <v>40</v>
      </c>
      <c r="EJI42" s="71" t="s">
        <v>40</v>
      </c>
      <c r="EJJ42" s="71" t="s">
        <v>40</v>
      </c>
      <c r="EJK42" s="71" t="s">
        <v>40</v>
      </c>
      <c r="EJL42" s="71" t="s">
        <v>40</v>
      </c>
      <c r="EJM42" s="71" t="s">
        <v>40</v>
      </c>
      <c r="EJN42" s="71" t="s">
        <v>40</v>
      </c>
      <c r="EJO42" s="71" t="s">
        <v>40</v>
      </c>
      <c r="EJP42" s="71" t="s">
        <v>40</v>
      </c>
      <c r="EJQ42" s="71" t="s">
        <v>40</v>
      </c>
      <c r="EJR42" s="71" t="s">
        <v>40</v>
      </c>
      <c r="EJS42" s="71" t="s">
        <v>40</v>
      </c>
      <c r="EJT42" s="71" t="s">
        <v>40</v>
      </c>
      <c r="EJU42" s="71" t="s">
        <v>40</v>
      </c>
      <c r="EJV42" s="71" t="s">
        <v>40</v>
      </c>
      <c r="EJW42" s="71" t="s">
        <v>40</v>
      </c>
      <c r="EJX42" s="71" t="s">
        <v>40</v>
      </c>
      <c r="EJY42" s="71" t="s">
        <v>40</v>
      </c>
      <c r="EJZ42" s="71" t="s">
        <v>40</v>
      </c>
      <c r="EKA42" s="71" t="s">
        <v>40</v>
      </c>
      <c r="EKB42" s="71" t="s">
        <v>40</v>
      </c>
      <c r="EKC42" s="71" t="s">
        <v>40</v>
      </c>
      <c r="EKD42" s="71" t="s">
        <v>40</v>
      </c>
      <c r="EKE42" s="71" t="s">
        <v>40</v>
      </c>
      <c r="EKF42" s="71" t="s">
        <v>40</v>
      </c>
      <c r="EKG42" s="71" t="s">
        <v>40</v>
      </c>
      <c r="EKH42" s="71" t="s">
        <v>40</v>
      </c>
      <c r="EKI42" s="71" t="s">
        <v>40</v>
      </c>
      <c r="EKJ42" s="71" t="s">
        <v>40</v>
      </c>
      <c r="EKK42" s="71" t="s">
        <v>40</v>
      </c>
      <c r="EKL42" s="71" t="s">
        <v>40</v>
      </c>
      <c r="EKM42" s="71" t="s">
        <v>40</v>
      </c>
      <c r="EKN42" s="71" t="s">
        <v>40</v>
      </c>
      <c r="EKO42" s="71" t="s">
        <v>40</v>
      </c>
      <c r="EKP42" s="71" t="s">
        <v>40</v>
      </c>
      <c r="EKQ42" s="71" t="s">
        <v>40</v>
      </c>
      <c r="EKR42" s="71" t="s">
        <v>40</v>
      </c>
      <c r="EKS42" s="71" t="s">
        <v>40</v>
      </c>
      <c r="EKT42" s="71" t="s">
        <v>40</v>
      </c>
      <c r="EKU42" s="71" t="s">
        <v>40</v>
      </c>
      <c r="EKV42" s="71" t="s">
        <v>40</v>
      </c>
      <c r="EKW42" s="71" t="s">
        <v>40</v>
      </c>
      <c r="EKX42" s="71" t="s">
        <v>40</v>
      </c>
      <c r="EKY42" s="71" t="s">
        <v>40</v>
      </c>
      <c r="EKZ42" s="71" t="s">
        <v>40</v>
      </c>
      <c r="ELA42" s="71" t="s">
        <v>40</v>
      </c>
      <c r="ELB42" s="71" t="s">
        <v>40</v>
      </c>
      <c r="ELC42" s="71" t="s">
        <v>40</v>
      </c>
      <c r="ELD42" s="71" t="s">
        <v>40</v>
      </c>
      <c r="ELE42" s="71" t="s">
        <v>40</v>
      </c>
      <c r="ELF42" s="71" t="s">
        <v>40</v>
      </c>
      <c r="ELG42" s="71" t="s">
        <v>40</v>
      </c>
      <c r="ELH42" s="71" t="s">
        <v>40</v>
      </c>
      <c r="ELI42" s="71" t="s">
        <v>40</v>
      </c>
      <c r="ELJ42" s="71" t="s">
        <v>40</v>
      </c>
      <c r="ELK42" s="71" t="s">
        <v>40</v>
      </c>
      <c r="ELL42" s="71" t="s">
        <v>40</v>
      </c>
      <c r="ELM42" s="71" t="s">
        <v>40</v>
      </c>
      <c r="ELN42" s="71" t="s">
        <v>40</v>
      </c>
      <c r="ELO42" s="71" t="s">
        <v>40</v>
      </c>
      <c r="ELP42" s="71" t="s">
        <v>40</v>
      </c>
      <c r="ELQ42" s="71" t="s">
        <v>40</v>
      </c>
      <c r="ELR42" s="71" t="s">
        <v>40</v>
      </c>
      <c r="ELS42" s="71" t="s">
        <v>40</v>
      </c>
      <c r="ELT42" s="71" t="s">
        <v>40</v>
      </c>
      <c r="ELU42" s="71" t="s">
        <v>40</v>
      </c>
      <c r="ELV42" s="71" t="s">
        <v>40</v>
      </c>
      <c r="ELW42" s="71" t="s">
        <v>40</v>
      </c>
      <c r="ELX42" s="71" t="s">
        <v>40</v>
      </c>
      <c r="ELY42" s="71" t="s">
        <v>40</v>
      </c>
      <c r="ELZ42" s="71" t="s">
        <v>40</v>
      </c>
      <c r="EMA42" s="71" t="s">
        <v>40</v>
      </c>
      <c r="EMB42" s="71" t="s">
        <v>40</v>
      </c>
      <c r="EMC42" s="71" t="s">
        <v>40</v>
      </c>
      <c r="EMD42" s="71" t="s">
        <v>40</v>
      </c>
      <c r="EME42" s="71" t="s">
        <v>40</v>
      </c>
      <c r="EMF42" s="71" t="s">
        <v>40</v>
      </c>
      <c r="EMG42" s="71" t="s">
        <v>40</v>
      </c>
      <c r="EMH42" s="71" t="s">
        <v>40</v>
      </c>
      <c r="EMI42" s="71" t="s">
        <v>40</v>
      </c>
      <c r="EMJ42" s="71" t="s">
        <v>40</v>
      </c>
      <c r="EMK42" s="71" t="s">
        <v>40</v>
      </c>
      <c r="EML42" s="71" t="s">
        <v>40</v>
      </c>
      <c r="EMM42" s="71" t="s">
        <v>40</v>
      </c>
      <c r="EMN42" s="71" t="s">
        <v>40</v>
      </c>
      <c r="EMO42" s="71" t="s">
        <v>40</v>
      </c>
      <c r="EMP42" s="71" t="s">
        <v>40</v>
      </c>
      <c r="EMQ42" s="71" t="s">
        <v>40</v>
      </c>
      <c r="EMR42" s="71" t="s">
        <v>40</v>
      </c>
      <c r="EMS42" s="71" t="s">
        <v>40</v>
      </c>
      <c r="EMT42" s="71" t="s">
        <v>40</v>
      </c>
      <c r="EMU42" s="71" t="s">
        <v>40</v>
      </c>
      <c r="EMV42" s="71" t="s">
        <v>40</v>
      </c>
      <c r="EMW42" s="71" t="s">
        <v>40</v>
      </c>
      <c r="EMX42" s="71" t="s">
        <v>40</v>
      </c>
      <c r="EMY42" s="71" t="s">
        <v>40</v>
      </c>
      <c r="EMZ42" s="71" t="s">
        <v>40</v>
      </c>
      <c r="ENA42" s="71" t="s">
        <v>40</v>
      </c>
      <c r="ENB42" s="71" t="s">
        <v>40</v>
      </c>
      <c r="ENC42" s="71" t="s">
        <v>40</v>
      </c>
      <c r="END42" s="71" t="s">
        <v>40</v>
      </c>
      <c r="ENE42" s="71" t="s">
        <v>40</v>
      </c>
      <c r="ENF42" s="71" t="s">
        <v>40</v>
      </c>
      <c r="ENG42" s="71" t="s">
        <v>40</v>
      </c>
      <c r="ENH42" s="71" t="s">
        <v>40</v>
      </c>
      <c r="ENI42" s="71" t="s">
        <v>40</v>
      </c>
      <c r="ENJ42" s="71" t="s">
        <v>40</v>
      </c>
      <c r="ENK42" s="71" t="s">
        <v>40</v>
      </c>
      <c r="ENL42" s="71" t="s">
        <v>40</v>
      </c>
      <c r="ENM42" s="71" t="s">
        <v>40</v>
      </c>
      <c r="ENN42" s="71" t="s">
        <v>40</v>
      </c>
      <c r="ENO42" s="71" t="s">
        <v>40</v>
      </c>
      <c r="ENP42" s="71" t="s">
        <v>40</v>
      </c>
      <c r="ENQ42" s="71" t="s">
        <v>40</v>
      </c>
      <c r="ENR42" s="71" t="s">
        <v>40</v>
      </c>
      <c r="ENS42" s="71" t="s">
        <v>40</v>
      </c>
      <c r="ENT42" s="71" t="s">
        <v>40</v>
      </c>
      <c r="ENU42" s="71" t="s">
        <v>40</v>
      </c>
      <c r="ENV42" s="71" t="s">
        <v>40</v>
      </c>
      <c r="ENW42" s="71" t="s">
        <v>40</v>
      </c>
      <c r="ENX42" s="71" t="s">
        <v>40</v>
      </c>
      <c r="ENY42" s="71" t="s">
        <v>40</v>
      </c>
      <c r="ENZ42" s="71" t="s">
        <v>40</v>
      </c>
      <c r="EOA42" s="71" t="s">
        <v>40</v>
      </c>
      <c r="EOB42" s="71" t="s">
        <v>40</v>
      </c>
      <c r="EOC42" s="71" t="s">
        <v>40</v>
      </c>
      <c r="EOD42" s="71" t="s">
        <v>40</v>
      </c>
      <c r="EOE42" s="71" t="s">
        <v>40</v>
      </c>
      <c r="EOF42" s="71" t="s">
        <v>40</v>
      </c>
      <c r="EOG42" s="71" t="s">
        <v>40</v>
      </c>
      <c r="EOH42" s="71" t="s">
        <v>40</v>
      </c>
      <c r="EOI42" s="71" t="s">
        <v>40</v>
      </c>
      <c r="EOJ42" s="71" t="s">
        <v>40</v>
      </c>
      <c r="EOK42" s="71" t="s">
        <v>40</v>
      </c>
      <c r="EOL42" s="71" t="s">
        <v>40</v>
      </c>
      <c r="EOM42" s="71" t="s">
        <v>40</v>
      </c>
      <c r="EON42" s="71" t="s">
        <v>40</v>
      </c>
      <c r="EOO42" s="71" t="s">
        <v>40</v>
      </c>
      <c r="EOP42" s="71" t="s">
        <v>40</v>
      </c>
      <c r="EOQ42" s="71" t="s">
        <v>40</v>
      </c>
      <c r="EOR42" s="71" t="s">
        <v>40</v>
      </c>
      <c r="EOS42" s="71" t="s">
        <v>40</v>
      </c>
      <c r="EOT42" s="71" t="s">
        <v>40</v>
      </c>
      <c r="EOU42" s="71" t="s">
        <v>40</v>
      </c>
      <c r="EOV42" s="71" t="s">
        <v>40</v>
      </c>
      <c r="EOW42" s="71" t="s">
        <v>40</v>
      </c>
      <c r="EOX42" s="71" t="s">
        <v>40</v>
      </c>
      <c r="EOY42" s="71" t="s">
        <v>40</v>
      </c>
      <c r="EOZ42" s="71" t="s">
        <v>40</v>
      </c>
      <c r="EPA42" s="71" t="s">
        <v>40</v>
      </c>
      <c r="EPB42" s="71" t="s">
        <v>40</v>
      </c>
      <c r="EPC42" s="71" t="s">
        <v>40</v>
      </c>
      <c r="EPD42" s="71" t="s">
        <v>40</v>
      </c>
      <c r="EPE42" s="71" t="s">
        <v>40</v>
      </c>
      <c r="EPF42" s="71" t="s">
        <v>40</v>
      </c>
      <c r="EPG42" s="71" t="s">
        <v>40</v>
      </c>
      <c r="EPH42" s="71" t="s">
        <v>40</v>
      </c>
      <c r="EPI42" s="71" t="s">
        <v>40</v>
      </c>
      <c r="EPJ42" s="71" t="s">
        <v>40</v>
      </c>
      <c r="EPK42" s="71" t="s">
        <v>40</v>
      </c>
      <c r="EPL42" s="71" t="s">
        <v>40</v>
      </c>
      <c r="EPM42" s="71" t="s">
        <v>40</v>
      </c>
      <c r="EPN42" s="71" t="s">
        <v>40</v>
      </c>
      <c r="EPO42" s="71" t="s">
        <v>40</v>
      </c>
      <c r="EPP42" s="71" t="s">
        <v>40</v>
      </c>
      <c r="EPQ42" s="71" t="s">
        <v>40</v>
      </c>
      <c r="EPR42" s="71" t="s">
        <v>40</v>
      </c>
      <c r="EPS42" s="71" t="s">
        <v>40</v>
      </c>
      <c r="EPT42" s="71" t="s">
        <v>40</v>
      </c>
      <c r="EPU42" s="71" t="s">
        <v>40</v>
      </c>
      <c r="EPV42" s="71" t="s">
        <v>40</v>
      </c>
      <c r="EPW42" s="71" t="s">
        <v>40</v>
      </c>
      <c r="EPX42" s="71" t="s">
        <v>40</v>
      </c>
      <c r="EPY42" s="71" t="s">
        <v>40</v>
      </c>
      <c r="EPZ42" s="71" t="s">
        <v>40</v>
      </c>
      <c r="EQA42" s="71" t="s">
        <v>40</v>
      </c>
      <c r="EQB42" s="71" t="s">
        <v>40</v>
      </c>
      <c r="EQC42" s="71" t="s">
        <v>40</v>
      </c>
      <c r="EQD42" s="71" t="s">
        <v>40</v>
      </c>
      <c r="EQE42" s="71" t="s">
        <v>40</v>
      </c>
      <c r="EQF42" s="71" t="s">
        <v>40</v>
      </c>
      <c r="EQG42" s="71" t="s">
        <v>40</v>
      </c>
      <c r="EQH42" s="71" t="s">
        <v>40</v>
      </c>
      <c r="EQI42" s="71" t="s">
        <v>40</v>
      </c>
      <c r="EQJ42" s="71" t="s">
        <v>40</v>
      </c>
      <c r="EQK42" s="71" t="s">
        <v>40</v>
      </c>
      <c r="EQL42" s="71" t="s">
        <v>40</v>
      </c>
      <c r="EQM42" s="71" t="s">
        <v>40</v>
      </c>
      <c r="EQN42" s="71" t="s">
        <v>40</v>
      </c>
      <c r="EQO42" s="71" t="s">
        <v>40</v>
      </c>
      <c r="EQP42" s="71" t="s">
        <v>40</v>
      </c>
      <c r="EQQ42" s="71" t="s">
        <v>40</v>
      </c>
      <c r="EQR42" s="71" t="s">
        <v>40</v>
      </c>
      <c r="EQS42" s="71" t="s">
        <v>40</v>
      </c>
      <c r="EQT42" s="71" t="s">
        <v>40</v>
      </c>
      <c r="EQU42" s="71" t="s">
        <v>40</v>
      </c>
      <c r="EQV42" s="71" t="s">
        <v>40</v>
      </c>
      <c r="EQW42" s="71" t="s">
        <v>40</v>
      </c>
      <c r="EQX42" s="71" t="s">
        <v>40</v>
      </c>
      <c r="EQY42" s="71" t="s">
        <v>40</v>
      </c>
      <c r="EQZ42" s="71" t="s">
        <v>40</v>
      </c>
      <c r="ERA42" s="71" t="s">
        <v>40</v>
      </c>
      <c r="ERB42" s="71" t="s">
        <v>40</v>
      </c>
      <c r="ERC42" s="71" t="s">
        <v>40</v>
      </c>
      <c r="ERD42" s="71" t="s">
        <v>40</v>
      </c>
      <c r="ERE42" s="71" t="s">
        <v>40</v>
      </c>
      <c r="ERF42" s="71" t="s">
        <v>40</v>
      </c>
      <c r="ERG42" s="71" t="s">
        <v>40</v>
      </c>
      <c r="ERH42" s="71" t="s">
        <v>40</v>
      </c>
      <c r="ERI42" s="71" t="s">
        <v>40</v>
      </c>
      <c r="ERJ42" s="71" t="s">
        <v>40</v>
      </c>
      <c r="ERK42" s="71" t="s">
        <v>40</v>
      </c>
      <c r="ERL42" s="71" t="s">
        <v>40</v>
      </c>
      <c r="ERM42" s="71" t="s">
        <v>40</v>
      </c>
      <c r="ERN42" s="71" t="s">
        <v>40</v>
      </c>
      <c r="ERO42" s="71" t="s">
        <v>40</v>
      </c>
      <c r="ERP42" s="71" t="s">
        <v>40</v>
      </c>
      <c r="ERQ42" s="71" t="s">
        <v>40</v>
      </c>
      <c r="ERR42" s="71" t="s">
        <v>40</v>
      </c>
      <c r="ERS42" s="71" t="s">
        <v>40</v>
      </c>
      <c r="ERT42" s="71" t="s">
        <v>40</v>
      </c>
      <c r="ERU42" s="71" t="s">
        <v>40</v>
      </c>
      <c r="ERV42" s="71" t="s">
        <v>40</v>
      </c>
      <c r="ERW42" s="71" t="s">
        <v>40</v>
      </c>
      <c r="ERX42" s="71" t="s">
        <v>40</v>
      </c>
      <c r="ERY42" s="71" t="s">
        <v>40</v>
      </c>
      <c r="ERZ42" s="71" t="s">
        <v>40</v>
      </c>
      <c r="ESA42" s="71" t="s">
        <v>40</v>
      </c>
      <c r="ESB42" s="71" t="s">
        <v>40</v>
      </c>
      <c r="ESC42" s="71" t="s">
        <v>40</v>
      </c>
      <c r="ESD42" s="71" t="s">
        <v>40</v>
      </c>
      <c r="ESE42" s="71" t="s">
        <v>40</v>
      </c>
      <c r="ESF42" s="71" t="s">
        <v>40</v>
      </c>
      <c r="ESG42" s="71" t="s">
        <v>40</v>
      </c>
      <c r="ESH42" s="71" t="s">
        <v>40</v>
      </c>
      <c r="ESI42" s="71" t="s">
        <v>40</v>
      </c>
      <c r="ESJ42" s="71" t="s">
        <v>40</v>
      </c>
      <c r="ESK42" s="71" t="s">
        <v>40</v>
      </c>
      <c r="ESL42" s="71" t="s">
        <v>40</v>
      </c>
      <c r="ESM42" s="71" t="s">
        <v>40</v>
      </c>
      <c r="ESN42" s="71" t="s">
        <v>40</v>
      </c>
      <c r="ESO42" s="71" t="s">
        <v>40</v>
      </c>
      <c r="ESP42" s="71" t="s">
        <v>40</v>
      </c>
      <c r="ESQ42" s="71" t="s">
        <v>40</v>
      </c>
      <c r="ESR42" s="71" t="s">
        <v>40</v>
      </c>
      <c r="ESS42" s="71" t="s">
        <v>40</v>
      </c>
      <c r="EST42" s="71" t="s">
        <v>40</v>
      </c>
      <c r="ESU42" s="71" t="s">
        <v>40</v>
      </c>
      <c r="ESV42" s="71" t="s">
        <v>40</v>
      </c>
      <c r="ESW42" s="71" t="s">
        <v>40</v>
      </c>
      <c r="ESX42" s="71" t="s">
        <v>40</v>
      </c>
      <c r="ESY42" s="71" t="s">
        <v>40</v>
      </c>
      <c r="ESZ42" s="71" t="s">
        <v>40</v>
      </c>
      <c r="ETA42" s="71" t="s">
        <v>40</v>
      </c>
      <c r="ETB42" s="71" t="s">
        <v>40</v>
      </c>
      <c r="ETC42" s="71" t="s">
        <v>40</v>
      </c>
      <c r="ETD42" s="71" t="s">
        <v>40</v>
      </c>
      <c r="ETE42" s="71" t="s">
        <v>40</v>
      </c>
      <c r="ETF42" s="71" t="s">
        <v>40</v>
      </c>
      <c r="ETG42" s="71" t="s">
        <v>40</v>
      </c>
      <c r="ETH42" s="71" t="s">
        <v>40</v>
      </c>
      <c r="ETI42" s="71" t="s">
        <v>40</v>
      </c>
      <c r="ETJ42" s="71" t="s">
        <v>40</v>
      </c>
      <c r="ETK42" s="71" t="s">
        <v>40</v>
      </c>
      <c r="ETL42" s="71" t="s">
        <v>40</v>
      </c>
      <c r="ETM42" s="71" t="s">
        <v>40</v>
      </c>
      <c r="ETN42" s="71" t="s">
        <v>40</v>
      </c>
      <c r="ETO42" s="71" t="s">
        <v>40</v>
      </c>
      <c r="ETP42" s="71" t="s">
        <v>40</v>
      </c>
      <c r="ETQ42" s="71" t="s">
        <v>40</v>
      </c>
      <c r="ETR42" s="71" t="s">
        <v>40</v>
      </c>
      <c r="ETS42" s="71" t="s">
        <v>40</v>
      </c>
      <c r="ETT42" s="71" t="s">
        <v>40</v>
      </c>
      <c r="ETU42" s="71" t="s">
        <v>40</v>
      </c>
      <c r="ETV42" s="71" t="s">
        <v>40</v>
      </c>
      <c r="ETW42" s="71" t="s">
        <v>40</v>
      </c>
      <c r="ETX42" s="71" t="s">
        <v>40</v>
      </c>
      <c r="ETY42" s="71" t="s">
        <v>40</v>
      </c>
      <c r="ETZ42" s="71" t="s">
        <v>40</v>
      </c>
      <c r="EUA42" s="71" t="s">
        <v>40</v>
      </c>
      <c r="EUB42" s="71" t="s">
        <v>40</v>
      </c>
      <c r="EUC42" s="71" t="s">
        <v>40</v>
      </c>
      <c r="EUD42" s="71" t="s">
        <v>40</v>
      </c>
      <c r="EUE42" s="71" t="s">
        <v>40</v>
      </c>
      <c r="EUF42" s="71" t="s">
        <v>40</v>
      </c>
      <c r="EUG42" s="71" t="s">
        <v>40</v>
      </c>
      <c r="EUH42" s="71" t="s">
        <v>40</v>
      </c>
      <c r="EUI42" s="71" t="s">
        <v>40</v>
      </c>
      <c r="EUJ42" s="71" t="s">
        <v>40</v>
      </c>
      <c r="EUK42" s="71" t="s">
        <v>40</v>
      </c>
      <c r="EUL42" s="71" t="s">
        <v>40</v>
      </c>
      <c r="EUM42" s="71" t="s">
        <v>40</v>
      </c>
      <c r="EUN42" s="71" t="s">
        <v>40</v>
      </c>
      <c r="EUO42" s="71" t="s">
        <v>40</v>
      </c>
      <c r="EUP42" s="71" t="s">
        <v>40</v>
      </c>
      <c r="EUQ42" s="71" t="s">
        <v>40</v>
      </c>
      <c r="EUR42" s="71" t="s">
        <v>40</v>
      </c>
      <c r="EUS42" s="71" t="s">
        <v>40</v>
      </c>
      <c r="EUT42" s="71" t="s">
        <v>40</v>
      </c>
      <c r="EUU42" s="71" t="s">
        <v>40</v>
      </c>
      <c r="EUV42" s="71" t="s">
        <v>40</v>
      </c>
      <c r="EUW42" s="71" t="s">
        <v>40</v>
      </c>
      <c r="EUX42" s="71" t="s">
        <v>40</v>
      </c>
      <c r="EUY42" s="71" t="s">
        <v>40</v>
      </c>
      <c r="EUZ42" s="71" t="s">
        <v>40</v>
      </c>
      <c r="EVA42" s="71" t="s">
        <v>40</v>
      </c>
      <c r="EVB42" s="71" t="s">
        <v>40</v>
      </c>
      <c r="EVC42" s="71" t="s">
        <v>40</v>
      </c>
      <c r="EVD42" s="71" t="s">
        <v>40</v>
      </c>
      <c r="EVE42" s="71" t="s">
        <v>40</v>
      </c>
      <c r="EVF42" s="71" t="s">
        <v>40</v>
      </c>
      <c r="EVG42" s="71" t="s">
        <v>40</v>
      </c>
      <c r="EVH42" s="71" t="s">
        <v>40</v>
      </c>
      <c r="EVI42" s="71" t="s">
        <v>40</v>
      </c>
      <c r="EVJ42" s="71" t="s">
        <v>40</v>
      </c>
      <c r="EVK42" s="71" t="s">
        <v>40</v>
      </c>
      <c r="EVL42" s="71" t="s">
        <v>40</v>
      </c>
      <c r="EVM42" s="71" t="s">
        <v>40</v>
      </c>
      <c r="EVN42" s="71" t="s">
        <v>40</v>
      </c>
      <c r="EVO42" s="71" t="s">
        <v>40</v>
      </c>
      <c r="EVP42" s="71" t="s">
        <v>40</v>
      </c>
      <c r="EVQ42" s="71" t="s">
        <v>40</v>
      </c>
      <c r="EVR42" s="71" t="s">
        <v>40</v>
      </c>
      <c r="EVS42" s="71" t="s">
        <v>40</v>
      </c>
      <c r="EVT42" s="71" t="s">
        <v>40</v>
      </c>
      <c r="EVU42" s="71" t="s">
        <v>40</v>
      </c>
      <c r="EVV42" s="71" t="s">
        <v>40</v>
      </c>
      <c r="EVW42" s="71" t="s">
        <v>40</v>
      </c>
      <c r="EVX42" s="71" t="s">
        <v>40</v>
      </c>
      <c r="EVY42" s="71" t="s">
        <v>40</v>
      </c>
      <c r="EVZ42" s="71" t="s">
        <v>40</v>
      </c>
      <c r="EWA42" s="71" t="s">
        <v>40</v>
      </c>
      <c r="EWB42" s="71" t="s">
        <v>40</v>
      </c>
      <c r="EWC42" s="71" t="s">
        <v>40</v>
      </c>
      <c r="EWD42" s="71" t="s">
        <v>40</v>
      </c>
      <c r="EWE42" s="71" t="s">
        <v>40</v>
      </c>
      <c r="EWF42" s="71" t="s">
        <v>40</v>
      </c>
      <c r="EWG42" s="71" t="s">
        <v>40</v>
      </c>
      <c r="EWH42" s="71" t="s">
        <v>40</v>
      </c>
      <c r="EWI42" s="71" t="s">
        <v>40</v>
      </c>
      <c r="EWJ42" s="71" t="s">
        <v>40</v>
      </c>
      <c r="EWK42" s="71" t="s">
        <v>40</v>
      </c>
      <c r="EWL42" s="71" t="s">
        <v>40</v>
      </c>
      <c r="EWM42" s="71" t="s">
        <v>40</v>
      </c>
      <c r="EWN42" s="71" t="s">
        <v>40</v>
      </c>
      <c r="EWO42" s="71" t="s">
        <v>40</v>
      </c>
      <c r="EWP42" s="71" t="s">
        <v>40</v>
      </c>
      <c r="EWQ42" s="71" t="s">
        <v>40</v>
      </c>
      <c r="EWR42" s="71" t="s">
        <v>40</v>
      </c>
      <c r="EWS42" s="71" t="s">
        <v>40</v>
      </c>
      <c r="EWT42" s="71" t="s">
        <v>40</v>
      </c>
      <c r="EWU42" s="71" t="s">
        <v>40</v>
      </c>
      <c r="EWV42" s="71" t="s">
        <v>40</v>
      </c>
      <c r="EWW42" s="71" t="s">
        <v>40</v>
      </c>
      <c r="EWX42" s="71" t="s">
        <v>40</v>
      </c>
      <c r="EWY42" s="71" t="s">
        <v>40</v>
      </c>
      <c r="EWZ42" s="71" t="s">
        <v>40</v>
      </c>
      <c r="EXA42" s="71" t="s">
        <v>40</v>
      </c>
      <c r="EXB42" s="71" t="s">
        <v>40</v>
      </c>
      <c r="EXC42" s="71" t="s">
        <v>40</v>
      </c>
      <c r="EXD42" s="71" t="s">
        <v>40</v>
      </c>
      <c r="EXE42" s="71" t="s">
        <v>40</v>
      </c>
      <c r="EXF42" s="71" t="s">
        <v>40</v>
      </c>
      <c r="EXG42" s="71" t="s">
        <v>40</v>
      </c>
      <c r="EXH42" s="71" t="s">
        <v>40</v>
      </c>
      <c r="EXI42" s="71" t="s">
        <v>40</v>
      </c>
      <c r="EXJ42" s="71" t="s">
        <v>40</v>
      </c>
      <c r="EXK42" s="71" t="s">
        <v>40</v>
      </c>
      <c r="EXL42" s="71" t="s">
        <v>40</v>
      </c>
      <c r="EXM42" s="71" t="s">
        <v>40</v>
      </c>
      <c r="EXN42" s="71" t="s">
        <v>40</v>
      </c>
      <c r="EXO42" s="71" t="s">
        <v>40</v>
      </c>
      <c r="EXP42" s="71" t="s">
        <v>40</v>
      </c>
      <c r="EXQ42" s="71" t="s">
        <v>40</v>
      </c>
      <c r="EXR42" s="71" t="s">
        <v>40</v>
      </c>
      <c r="EXS42" s="71" t="s">
        <v>40</v>
      </c>
      <c r="EXT42" s="71" t="s">
        <v>40</v>
      </c>
      <c r="EXU42" s="71" t="s">
        <v>40</v>
      </c>
      <c r="EXV42" s="71" t="s">
        <v>40</v>
      </c>
      <c r="EXW42" s="71" t="s">
        <v>40</v>
      </c>
      <c r="EXX42" s="71" t="s">
        <v>40</v>
      </c>
      <c r="EXY42" s="71" t="s">
        <v>40</v>
      </c>
      <c r="EXZ42" s="71" t="s">
        <v>40</v>
      </c>
      <c r="EYA42" s="71" t="s">
        <v>40</v>
      </c>
      <c r="EYB42" s="71" t="s">
        <v>40</v>
      </c>
      <c r="EYC42" s="71" t="s">
        <v>40</v>
      </c>
      <c r="EYD42" s="71" t="s">
        <v>40</v>
      </c>
      <c r="EYE42" s="71" t="s">
        <v>40</v>
      </c>
      <c r="EYF42" s="71" t="s">
        <v>40</v>
      </c>
      <c r="EYG42" s="71" t="s">
        <v>40</v>
      </c>
      <c r="EYH42" s="71" t="s">
        <v>40</v>
      </c>
      <c r="EYI42" s="71" t="s">
        <v>40</v>
      </c>
      <c r="EYJ42" s="71" t="s">
        <v>40</v>
      </c>
      <c r="EYK42" s="71" t="s">
        <v>40</v>
      </c>
      <c r="EYL42" s="71" t="s">
        <v>40</v>
      </c>
      <c r="EYM42" s="71" t="s">
        <v>40</v>
      </c>
      <c r="EYN42" s="71" t="s">
        <v>40</v>
      </c>
      <c r="EYO42" s="71" t="s">
        <v>40</v>
      </c>
      <c r="EYP42" s="71" t="s">
        <v>40</v>
      </c>
      <c r="EYQ42" s="71" t="s">
        <v>40</v>
      </c>
      <c r="EYR42" s="71" t="s">
        <v>40</v>
      </c>
      <c r="EYS42" s="71" t="s">
        <v>40</v>
      </c>
      <c r="EYT42" s="71" t="s">
        <v>40</v>
      </c>
      <c r="EYU42" s="71" t="s">
        <v>40</v>
      </c>
      <c r="EYV42" s="71" t="s">
        <v>40</v>
      </c>
      <c r="EYW42" s="71" t="s">
        <v>40</v>
      </c>
      <c r="EYX42" s="71" t="s">
        <v>40</v>
      </c>
      <c r="EYY42" s="71" t="s">
        <v>40</v>
      </c>
      <c r="EYZ42" s="71" t="s">
        <v>40</v>
      </c>
      <c r="EZA42" s="71" t="s">
        <v>40</v>
      </c>
      <c r="EZB42" s="71" t="s">
        <v>40</v>
      </c>
      <c r="EZC42" s="71" t="s">
        <v>40</v>
      </c>
      <c r="EZD42" s="71" t="s">
        <v>40</v>
      </c>
      <c r="EZE42" s="71" t="s">
        <v>40</v>
      </c>
      <c r="EZF42" s="71" t="s">
        <v>40</v>
      </c>
      <c r="EZG42" s="71" t="s">
        <v>40</v>
      </c>
      <c r="EZH42" s="71" t="s">
        <v>40</v>
      </c>
      <c r="EZI42" s="71" t="s">
        <v>40</v>
      </c>
      <c r="EZJ42" s="71" t="s">
        <v>40</v>
      </c>
      <c r="EZK42" s="71" t="s">
        <v>40</v>
      </c>
      <c r="EZL42" s="71" t="s">
        <v>40</v>
      </c>
      <c r="EZM42" s="71" t="s">
        <v>40</v>
      </c>
      <c r="EZN42" s="71" t="s">
        <v>40</v>
      </c>
      <c r="EZO42" s="71" t="s">
        <v>40</v>
      </c>
      <c r="EZP42" s="71" t="s">
        <v>40</v>
      </c>
      <c r="EZQ42" s="71" t="s">
        <v>40</v>
      </c>
      <c r="EZR42" s="71" t="s">
        <v>40</v>
      </c>
      <c r="EZS42" s="71" t="s">
        <v>40</v>
      </c>
      <c r="EZT42" s="71" t="s">
        <v>40</v>
      </c>
      <c r="EZU42" s="71" t="s">
        <v>40</v>
      </c>
      <c r="EZV42" s="71" t="s">
        <v>40</v>
      </c>
      <c r="EZW42" s="71" t="s">
        <v>40</v>
      </c>
      <c r="EZX42" s="71" t="s">
        <v>40</v>
      </c>
      <c r="EZY42" s="71" t="s">
        <v>40</v>
      </c>
      <c r="EZZ42" s="71" t="s">
        <v>40</v>
      </c>
      <c r="FAA42" s="71" t="s">
        <v>40</v>
      </c>
      <c r="FAB42" s="71" t="s">
        <v>40</v>
      </c>
      <c r="FAC42" s="71" t="s">
        <v>40</v>
      </c>
      <c r="FAD42" s="71" t="s">
        <v>40</v>
      </c>
      <c r="FAE42" s="71" t="s">
        <v>40</v>
      </c>
      <c r="FAF42" s="71" t="s">
        <v>40</v>
      </c>
      <c r="FAG42" s="71" t="s">
        <v>40</v>
      </c>
      <c r="FAH42" s="71" t="s">
        <v>40</v>
      </c>
      <c r="FAI42" s="71" t="s">
        <v>40</v>
      </c>
      <c r="FAJ42" s="71" t="s">
        <v>40</v>
      </c>
      <c r="FAK42" s="71" t="s">
        <v>40</v>
      </c>
      <c r="FAL42" s="71" t="s">
        <v>40</v>
      </c>
      <c r="FAM42" s="71" t="s">
        <v>40</v>
      </c>
      <c r="FAN42" s="71" t="s">
        <v>40</v>
      </c>
      <c r="FAO42" s="71" t="s">
        <v>40</v>
      </c>
      <c r="FAP42" s="71" t="s">
        <v>40</v>
      </c>
      <c r="FAQ42" s="71" t="s">
        <v>40</v>
      </c>
      <c r="FAR42" s="71" t="s">
        <v>40</v>
      </c>
      <c r="FAS42" s="71" t="s">
        <v>40</v>
      </c>
      <c r="FAT42" s="71" t="s">
        <v>40</v>
      </c>
      <c r="FAU42" s="71" t="s">
        <v>40</v>
      </c>
      <c r="FAV42" s="71" t="s">
        <v>40</v>
      </c>
      <c r="FAW42" s="71" t="s">
        <v>40</v>
      </c>
      <c r="FAX42" s="71" t="s">
        <v>40</v>
      </c>
      <c r="FAY42" s="71" t="s">
        <v>40</v>
      </c>
      <c r="FAZ42" s="71" t="s">
        <v>40</v>
      </c>
      <c r="FBA42" s="71" t="s">
        <v>40</v>
      </c>
      <c r="FBB42" s="71" t="s">
        <v>40</v>
      </c>
      <c r="FBC42" s="71" t="s">
        <v>40</v>
      </c>
      <c r="FBD42" s="71" t="s">
        <v>40</v>
      </c>
      <c r="FBE42" s="71" t="s">
        <v>40</v>
      </c>
      <c r="FBF42" s="71" t="s">
        <v>40</v>
      </c>
      <c r="FBG42" s="71" t="s">
        <v>40</v>
      </c>
      <c r="FBH42" s="71" t="s">
        <v>40</v>
      </c>
      <c r="FBI42" s="71" t="s">
        <v>40</v>
      </c>
      <c r="FBJ42" s="71" t="s">
        <v>40</v>
      </c>
      <c r="FBK42" s="71" t="s">
        <v>40</v>
      </c>
      <c r="FBL42" s="71" t="s">
        <v>40</v>
      </c>
      <c r="FBM42" s="71" t="s">
        <v>40</v>
      </c>
      <c r="FBN42" s="71" t="s">
        <v>40</v>
      </c>
      <c r="FBO42" s="71" t="s">
        <v>40</v>
      </c>
      <c r="FBP42" s="71" t="s">
        <v>40</v>
      </c>
      <c r="FBQ42" s="71" t="s">
        <v>40</v>
      </c>
      <c r="FBR42" s="71" t="s">
        <v>40</v>
      </c>
      <c r="FBS42" s="71" t="s">
        <v>40</v>
      </c>
      <c r="FBT42" s="71" t="s">
        <v>40</v>
      </c>
      <c r="FBU42" s="71" t="s">
        <v>40</v>
      </c>
      <c r="FBV42" s="71" t="s">
        <v>40</v>
      </c>
      <c r="FBW42" s="71" t="s">
        <v>40</v>
      </c>
      <c r="FBX42" s="71" t="s">
        <v>40</v>
      </c>
      <c r="FBY42" s="71" t="s">
        <v>40</v>
      </c>
      <c r="FBZ42" s="71" t="s">
        <v>40</v>
      </c>
      <c r="FCA42" s="71" t="s">
        <v>40</v>
      </c>
      <c r="FCB42" s="71" t="s">
        <v>40</v>
      </c>
      <c r="FCC42" s="71" t="s">
        <v>40</v>
      </c>
      <c r="FCD42" s="71" t="s">
        <v>40</v>
      </c>
      <c r="FCE42" s="71" t="s">
        <v>40</v>
      </c>
      <c r="FCF42" s="71" t="s">
        <v>40</v>
      </c>
      <c r="FCG42" s="71" t="s">
        <v>40</v>
      </c>
      <c r="FCH42" s="71" t="s">
        <v>40</v>
      </c>
      <c r="FCI42" s="71" t="s">
        <v>40</v>
      </c>
      <c r="FCJ42" s="71" t="s">
        <v>40</v>
      </c>
      <c r="FCK42" s="71" t="s">
        <v>40</v>
      </c>
      <c r="FCL42" s="71" t="s">
        <v>40</v>
      </c>
      <c r="FCM42" s="71" t="s">
        <v>40</v>
      </c>
      <c r="FCN42" s="71" t="s">
        <v>40</v>
      </c>
      <c r="FCO42" s="71" t="s">
        <v>40</v>
      </c>
      <c r="FCP42" s="71" t="s">
        <v>40</v>
      </c>
      <c r="FCQ42" s="71" t="s">
        <v>40</v>
      </c>
      <c r="FCR42" s="71" t="s">
        <v>40</v>
      </c>
      <c r="FCS42" s="71" t="s">
        <v>40</v>
      </c>
      <c r="FCT42" s="71" t="s">
        <v>40</v>
      </c>
      <c r="FCU42" s="71" t="s">
        <v>40</v>
      </c>
      <c r="FCV42" s="71" t="s">
        <v>40</v>
      </c>
      <c r="FCW42" s="71" t="s">
        <v>40</v>
      </c>
      <c r="FCX42" s="71" t="s">
        <v>40</v>
      </c>
      <c r="FCY42" s="71" t="s">
        <v>40</v>
      </c>
      <c r="FCZ42" s="71" t="s">
        <v>40</v>
      </c>
      <c r="FDA42" s="71" t="s">
        <v>40</v>
      </c>
      <c r="FDB42" s="71" t="s">
        <v>40</v>
      </c>
      <c r="FDC42" s="71" t="s">
        <v>40</v>
      </c>
      <c r="FDD42" s="71" t="s">
        <v>40</v>
      </c>
      <c r="FDE42" s="71" t="s">
        <v>40</v>
      </c>
      <c r="FDF42" s="71" t="s">
        <v>40</v>
      </c>
      <c r="FDG42" s="71" t="s">
        <v>40</v>
      </c>
      <c r="FDH42" s="71" t="s">
        <v>40</v>
      </c>
      <c r="FDI42" s="71" t="s">
        <v>40</v>
      </c>
      <c r="FDJ42" s="71" t="s">
        <v>40</v>
      </c>
      <c r="FDK42" s="71" t="s">
        <v>40</v>
      </c>
      <c r="FDL42" s="71" t="s">
        <v>40</v>
      </c>
      <c r="FDM42" s="71" t="s">
        <v>40</v>
      </c>
      <c r="FDN42" s="71" t="s">
        <v>40</v>
      </c>
      <c r="FDO42" s="71" t="s">
        <v>40</v>
      </c>
      <c r="FDP42" s="71" t="s">
        <v>40</v>
      </c>
      <c r="FDQ42" s="71" t="s">
        <v>40</v>
      </c>
      <c r="FDR42" s="71" t="s">
        <v>40</v>
      </c>
      <c r="FDS42" s="71" t="s">
        <v>40</v>
      </c>
      <c r="FDT42" s="71" t="s">
        <v>40</v>
      </c>
      <c r="FDU42" s="71" t="s">
        <v>40</v>
      </c>
      <c r="FDV42" s="71" t="s">
        <v>40</v>
      </c>
      <c r="FDW42" s="71" t="s">
        <v>40</v>
      </c>
      <c r="FDX42" s="71" t="s">
        <v>40</v>
      </c>
      <c r="FDY42" s="71" t="s">
        <v>40</v>
      </c>
      <c r="FDZ42" s="71" t="s">
        <v>40</v>
      </c>
      <c r="FEA42" s="71" t="s">
        <v>40</v>
      </c>
      <c r="FEB42" s="71" t="s">
        <v>40</v>
      </c>
      <c r="FEC42" s="71" t="s">
        <v>40</v>
      </c>
      <c r="FED42" s="71" t="s">
        <v>40</v>
      </c>
      <c r="FEE42" s="71" t="s">
        <v>40</v>
      </c>
      <c r="FEF42" s="71" t="s">
        <v>40</v>
      </c>
      <c r="FEG42" s="71" t="s">
        <v>40</v>
      </c>
      <c r="FEH42" s="71" t="s">
        <v>40</v>
      </c>
      <c r="FEI42" s="71" t="s">
        <v>40</v>
      </c>
      <c r="FEJ42" s="71" t="s">
        <v>40</v>
      </c>
      <c r="FEK42" s="71" t="s">
        <v>40</v>
      </c>
      <c r="FEL42" s="71" t="s">
        <v>40</v>
      </c>
      <c r="FEM42" s="71" t="s">
        <v>40</v>
      </c>
      <c r="FEN42" s="71" t="s">
        <v>40</v>
      </c>
      <c r="FEO42" s="71" t="s">
        <v>40</v>
      </c>
      <c r="FEP42" s="71" t="s">
        <v>40</v>
      </c>
      <c r="FEQ42" s="71" t="s">
        <v>40</v>
      </c>
      <c r="FER42" s="71" t="s">
        <v>40</v>
      </c>
      <c r="FES42" s="71" t="s">
        <v>40</v>
      </c>
      <c r="FET42" s="71" t="s">
        <v>40</v>
      </c>
      <c r="FEU42" s="71" t="s">
        <v>40</v>
      </c>
      <c r="FEV42" s="71" t="s">
        <v>40</v>
      </c>
      <c r="FEW42" s="71" t="s">
        <v>40</v>
      </c>
      <c r="FEX42" s="71" t="s">
        <v>40</v>
      </c>
      <c r="FEY42" s="71" t="s">
        <v>40</v>
      </c>
      <c r="FEZ42" s="71" t="s">
        <v>40</v>
      </c>
      <c r="FFA42" s="71" t="s">
        <v>40</v>
      </c>
      <c r="FFB42" s="71" t="s">
        <v>40</v>
      </c>
      <c r="FFC42" s="71" t="s">
        <v>40</v>
      </c>
      <c r="FFD42" s="71" t="s">
        <v>40</v>
      </c>
      <c r="FFE42" s="71" t="s">
        <v>40</v>
      </c>
      <c r="FFF42" s="71" t="s">
        <v>40</v>
      </c>
      <c r="FFG42" s="71" t="s">
        <v>40</v>
      </c>
      <c r="FFH42" s="71" t="s">
        <v>40</v>
      </c>
      <c r="FFI42" s="71" t="s">
        <v>40</v>
      </c>
      <c r="FFJ42" s="71" t="s">
        <v>40</v>
      </c>
      <c r="FFK42" s="71" t="s">
        <v>40</v>
      </c>
      <c r="FFL42" s="71" t="s">
        <v>40</v>
      </c>
      <c r="FFM42" s="71" t="s">
        <v>40</v>
      </c>
      <c r="FFN42" s="71" t="s">
        <v>40</v>
      </c>
      <c r="FFO42" s="71" t="s">
        <v>40</v>
      </c>
      <c r="FFP42" s="71" t="s">
        <v>40</v>
      </c>
      <c r="FFQ42" s="71" t="s">
        <v>40</v>
      </c>
      <c r="FFR42" s="71" t="s">
        <v>40</v>
      </c>
      <c r="FFS42" s="71" t="s">
        <v>40</v>
      </c>
      <c r="FFT42" s="71" t="s">
        <v>40</v>
      </c>
      <c r="FFU42" s="71" t="s">
        <v>40</v>
      </c>
      <c r="FFV42" s="71" t="s">
        <v>40</v>
      </c>
      <c r="FFW42" s="71" t="s">
        <v>40</v>
      </c>
      <c r="FFX42" s="71" t="s">
        <v>40</v>
      </c>
      <c r="FFY42" s="71" t="s">
        <v>40</v>
      </c>
      <c r="FFZ42" s="71" t="s">
        <v>40</v>
      </c>
      <c r="FGA42" s="71" t="s">
        <v>40</v>
      </c>
      <c r="FGB42" s="71" t="s">
        <v>40</v>
      </c>
      <c r="FGC42" s="71" t="s">
        <v>40</v>
      </c>
      <c r="FGD42" s="71" t="s">
        <v>40</v>
      </c>
      <c r="FGE42" s="71" t="s">
        <v>40</v>
      </c>
      <c r="FGF42" s="71" t="s">
        <v>40</v>
      </c>
      <c r="FGG42" s="71" t="s">
        <v>40</v>
      </c>
      <c r="FGH42" s="71" t="s">
        <v>40</v>
      </c>
      <c r="FGI42" s="71" t="s">
        <v>40</v>
      </c>
      <c r="FGJ42" s="71" t="s">
        <v>40</v>
      </c>
      <c r="FGK42" s="71" t="s">
        <v>40</v>
      </c>
      <c r="FGL42" s="71" t="s">
        <v>40</v>
      </c>
      <c r="FGM42" s="71" t="s">
        <v>40</v>
      </c>
      <c r="FGN42" s="71" t="s">
        <v>40</v>
      </c>
      <c r="FGO42" s="71" t="s">
        <v>40</v>
      </c>
      <c r="FGP42" s="71" t="s">
        <v>40</v>
      </c>
      <c r="FGQ42" s="71" t="s">
        <v>40</v>
      </c>
      <c r="FGR42" s="71" t="s">
        <v>40</v>
      </c>
      <c r="FGS42" s="71" t="s">
        <v>40</v>
      </c>
      <c r="FGT42" s="71" t="s">
        <v>40</v>
      </c>
      <c r="FGU42" s="71" t="s">
        <v>40</v>
      </c>
      <c r="FGV42" s="71" t="s">
        <v>40</v>
      </c>
      <c r="FGW42" s="71" t="s">
        <v>40</v>
      </c>
      <c r="FGX42" s="71" t="s">
        <v>40</v>
      </c>
      <c r="FGY42" s="71" t="s">
        <v>40</v>
      </c>
      <c r="FGZ42" s="71" t="s">
        <v>40</v>
      </c>
      <c r="FHA42" s="71" t="s">
        <v>40</v>
      </c>
      <c r="FHB42" s="71" t="s">
        <v>40</v>
      </c>
      <c r="FHC42" s="71" t="s">
        <v>40</v>
      </c>
      <c r="FHD42" s="71" t="s">
        <v>40</v>
      </c>
      <c r="FHE42" s="71" t="s">
        <v>40</v>
      </c>
      <c r="FHF42" s="71" t="s">
        <v>40</v>
      </c>
      <c r="FHG42" s="71" t="s">
        <v>40</v>
      </c>
      <c r="FHH42" s="71" t="s">
        <v>40</v>
      </c>
      <c r="FHI42" s="71" t="s">
        <v>40</v>
      </c>
      <c r="FHJ42" s="71" t="s">
        <v>40</v>
      </c>
      <c r="FHK42" s="71" t="s">
        <v>40</v>
      </c>
      <c r="FHL42" s="71" t="s">
        <v>40</v>
      </c>
      <c r="FHM42" s="71" t="s">
        <v>40</v>
      </c>
      <c r="FHN42" s="71" t="s">
        <v>40</v>
      </c>
      <c r="FHO42" s="71" t="s">
        <v>40</v>
      </c>
      <c r="FHP42" s="71" t="s">
        <v>40</v>
      </c>
      <c r="FHQ42" s="71" t="s">
        <v>40</v>
      </c>
      <c r="FHR42" s="71" t="s">
        <v>40</v>
      </c>
      <c r="FHS42" s="71" t="s">
        <v>40</v>
      </c>
      <c r="FHT42" s="71" t="s">
        <v>40</v>
      </c>
      <c r="FHU42" s="71" t="s">
        <v>40</v>
      </c>
      <c r="FHV42" s="71" t="s">
        <v>40</v>
      </c>
      <c r="FHW42" s="71" t="s">
        <v>40</v>
      </c>
      <c r="FHX42" s="71" t="s">
        <v>40</v>
      </c>
      <c r="FHY42" s="71" t="s">
        <v>40</v>
      </c>
      <c r="FHZ42" s="71" t="s">
        <v>40</v>
      </c>
      <c r="FIA42" s="71" t="s">
        <v>40</v>
      </c>
      <c r="FIB42" s="71" t="s">
        <v>40</v>
      </c>
      <c r="FIC42" s="71" t="s">
        <v>40</v>
      </c>
      <c r="FID42" s="71" t="s">
        <v>40</v>
      </c>
      <c r="FIE42" s="71" t="s">
        <v>40</v>
      </c>
      <c r="FIF42" s="71" t="s">
        <v>40</v>
      </c>
      <c r="FIG42" s="71" t="s">
        <v>40</v>
      </c>
      <c r="FIH42" s="71" t="s">
        <v>40</v>
      </c>
      <c r="FII42" s="71" t="s">
        <v>40</v>
      </c>
      <c r="FIJ42" s="71" t="s">
        <v>40</v>
      </c>
      <c r="FIK42" s="71" t="s">
        <v>40</v>
      </c>
      <c r="FIL42" s="71" t="s">
        <v>40</v>
      </c>
      <c r="FIM42" s="71" t="s">
        <v>40</v>
      </c>
      <c r="FIN42" s="71" t="s">
        <v>40</v>
      </c>
      <c r="FIO42" s="71" t="s">
        <v>40</v>
      </c>
      <c r="FIP42" s="71" t="s">
        <v>40</v>
      </c>
      <c r="FIQ42" s="71" t="s">
        <v>40</v>
      </c>
      <c r="FIR42" s="71" t="s">
        <v>40</v>
      </c>
      <c r="FIS42" s="71" t="s">
        <v>40</v>
      </c>
      <c r="FIT42" s="71" t="s">
        <v>40</v>
      </c>
      <c r="FIU42" s="71" t="s">
        <v>40</v>
      </c>
      <c r="FIV42" s="71" t="s">
        <v>40</v>
      </c>
      <c r="FIW42" s="71" t="s">
        <v>40</v>
      </c>
      <c r="FIX42" s="71" t="s">
        <v>40</v>
      </c>
      <c r="FIY42" s="71" t="s">
        <v>40</v>
      </c>
      <c r="FIZ42" s="71" t="s">
        <v>40</v>
      </c>
      <c r="FJA42" s="71" t="s">
        <v>40</v>
      </c>
      <c r="FJB42" s="71" t="s">
        <v>40</v>
      </c>
      <c r="FJC42" s="71" t="s">
        <v>40</v>
      </c>
      <c r="FJD42" s="71" t="s">
        <v>40</v>
      </c>
      <c r="FJE42" s="71" t="s">
        <v>40</v>
      </c>
      <c r="FJF42" s="71" t="s">
        <v>40</v>
      </c>
      <c r="FJG42" s="71" t="s">
        <v>40</v>
      </c>
      <c r="FJH42" s="71" t="s">
        <v>40</v>
      </c>
      <c r="FJI42" s="71" t="s">
        <v>40</v>
      </c>
      <c r="FJJ42" s="71" t="s">
        <v>40</v>
      </c>
      <c r="FJK42" s="71" t="s">
        <v>40</v>
      </c>
      <c r="FJL42" s="71" t="s">
        <v>40</v>
      </c>
      <c r="FJM42" s="71" t="s">
        <v>40</v>
      </c>
      <c r="FJN42" s="71" t="s">
        <v>40</v>
      </c>
      <c r="FJO42" s="71" t="s">
        <v>40</v>
      </c>
      <c r="FJP42" s="71" t="s">
        <v>40</v>
      </c>
      <c r="FJQ42" s="71" t="s">
        <v>40</v>
      </c>
      <c r="FJR42" s="71" t="s">
        <v>40</v>
      </c>
      <c r="FJS42" s="71" t="s">
        <v>40</v>
      </c>
      <c r="FJT42" s="71" t="s">
        <v>40</v>
      </c>
      <c r="FJU42" s="71" t="s">
        <v>40</v>
      </c>
      <c r="FJV42" s="71" t="s">
        <v>40</v>
      </c>
      <c r="FJW42" s="71" t="s">
        <v>40</v>
      </c>
      <c r="FJX42" s="71" t="s">
        <v>40</v>
      </c>
      <c r="FJY42" s="71" t="s">
        <v>40</v>
      </c>
      <c r="FJZ42" s="71" t="s">
        <v>40</v>
      </c>
      <c r="FKA42" s="71" t="s">
        <v>40</v>
      </c>
      <c r="FKB42" s="71" t="s">
        <v>40</v>
      </c>
      <c r="FKC42" s="71" t="s">
        <v>40</v>
      </c>
      <c r="FKD42" s="71" t="s">
        <v>40</v>
      </c>
      <c r="FKE42" s="71" t="s">
        <v>40</v>
      </c>
      <c r="FKF42" s="71" t="s">
        <v>40</v>
      </c>
      <c r="FKG42" s="71" t="s">
        <v>40</v>
      </c>
      <c r="FKH42" s="71" t="s">
        <v>40</v>
      </c>
      <c r="FKI42" s="71" t="s">
        <v>40</v>
      </c>
      <c r="FKJ42" s="71" t="s">
        <v>40</v>
      </c>
      <c r="FKK42" s="71" t="s">
        <v>40</v>
      </c>
      <c r="FKL42" s="71" t="s">
        <v>40</v>
      </c>
      <c r="FKM42" s="71" t="s">
        <v>40</v>
      </c>
      <c r="FKN42" s="71" t="s">
        <v>40</v>
      </c>
      <c r="FKO42" s="71" t="s">
        <v>40</v>
      </c>
      <c r="FKP42" s="71" t="s">
        <v>40</v>
      </c>
      <c r="FKQ42" s="71" t="s">
        <v>40</v>
      </c>
      <c r="FKR42" s="71" t="s">
        <v>40</v>
      </c>
      <c r="FKS42" s="71" t="s">
        <v>40</v>
      </c>
      <c r="FKT42" s="71" t="s">
        <v>40</v>
      </c>
      <c r="FKU42" s="71" t="s">
        <v>40</v>
      </c>
      <c r="FKV42" s="71" t="s">
        <v>40</v>
      </c>
      <c r="FKW42" s="71" t="s">
        <v>40</v>
      </c>
      <c r="FKX42" s="71" t="s">
        <v>40</v>
      </c>
      <c r="FKY42" s="71" t="s">
        <v>40</v>
      </c>
      <c r="FKZ42" s="71" t="s">
        <v>40</v>
      </c>
      <c r="FLA42" s="71" t="s">
        <v>40</v>
      </c>
      <c r="FLB42" s="71" t="s">
        <v>40</v>
      </c>
      <c r="FLC42" s="71" t="s">
        <v>40</v>
      </c>
      <c r="FLD42" s="71" t="s">
        <v>40</v>
      </c>
      <c r="FLE42" s="71" t="s">
        <v>40</v>
      </c>
      <c r="FLF42" s="71" t="s">
        <v>40</v>
      </c>
      <c r="FLG42" s="71" t="s">
        <v>40</v>
      </c>
      <c r="FLH42" s="71" t="s">
        <v>40</v>
      </c>
      <c r="FLI42" s="71" t="s">
        <v>40</v>
      </c>
      <c r="FLJ42" s="71" t="s">
        <v>40</v>
      </c>
      <c r="FLK42" s="71" t="s">
        <v>40</v>
      </c>
      <c r="FLL42" s="71" t="s">
        <v>40</v>
      </c>
      <c r="FLM42" s="71" t="s">
        <v>40</v>
      </c>
      <c r="FLN42" s="71" t="s">
        <v>40</v>
      </c>
      <c r="FLO42" s="71" t="s">
        <v>40</v>
      </c>
      <c r="FLP42" s="71" t="s">
        <v>40</v>
      </c>
      <c r="FLQ42" s="71" t="s">
        <v>40</v>
      </c>
      <c r="FLR42" s="71" t="s">
        <v>40</v>
      </c>
      <c r="FLS42" s="71" t="s">
        <v>40</v>
      </c>
      <c r="FLT42" s="71" t="s">
        <v>40</v>
      </c>
      <c r="FLU42" s="71" t="s">
        <v>40</v>
      </c>
      <c r="FLV42" s="71" t="s">
        <v>40</v>
      </c>
      <c r="FLW42" s="71" t="s">
        <v>40</v>
      </c>
      <c r="FLX42" s="71" t="s">
        <v>40</v>
      </c>
      <c r="FLY42" s="71" t="s">
        <v>40</v>
      </c>
      <c r="FLZ42" s="71" t="s">
        <v>40</v>
      </c>
      <c r="FMA42" s="71" t="s">
        <v>40</v>
      </c>
      <c r="FMB42" s="71" t="s">
        <v>40</v>
      </c>
      <c r="FMC42" s="71" t="s">
        <v>40</v>
      </c>
      <c r="FMD42" s="71" t="s">
        <v>40</v>
      </c>
      <c r="FME42" s="71" t="s">
        <v>40</v>
      </c>
      <c r="FMF42" s="71" t="s">
        <v>40</v>
      </c>
      <c r="FMG42" s="71" t="s">
        <v>40</v>
      </c>
      <c r="FMH42" s="71" t="s">
        <v>40</v>
      </c>
      <c r="FMI42" s="71" t="s">
        <v>40</v>
      </c>
      <c r="FMJ42" s="71" t="s">
        <v>40</v>
      </c>
      <c r="FMK42" s="71" t="s">
        <v>40</v>
      </c>
      <c r="FML42" s="71" t="s">
        <v>40</v>
      </c>
      <c r="FMM42" s="71" t="s">
        <v>40</v>
      </c>
      <c r="FMN42" s="71" t="s">
        <v>40</v>
      </c>
      <c r="FMO42" s="71" t="s">
        <v>40</v>
      </c>
      <c r="FMP42" s="71" t="s">
        <v>40</v>
      </c>
      <c r="FMQ42" s="71" t="s">
        <v>40</v>
      </c>
      <c r="FMR42" s="71" t="s">
        <v>40</v>
      </c>
      <c r="FMS42" s="71" t="s">
        <v>40</v>
      </c>
      <c r="FMT42" s="71" t="s">
        <v>40</v>
      </c>
      <c r="FMU42" s="71" t="s">
        <v>40</v>
      </c>
      <c r="FMV42" s="71" t="s">
        <v>40</v>
      </c>
      <c r="FMW42" s="71" t="s">
        <v>40</v>
      </c>
      <c r="FMX42" s="71" t="s">
        <v>40</v>
      </c>
      <c r="FMY42" s="71" t="s">
        <v>40</v>
      </c>
      <c r="FMZ42" s="71" t="s">
        <v>40</v>
      </c>
      <c r="FNA42" s="71" t="s">
        <v>40</v>
      </c>
      <c r="FNB42" s="71" t="s">
        <v>40</v>
      </c>
      <c r="FNC42" s="71" t="s">
        <v>40</v>
      </c>
      <c r="FND42" s="71" t="s">
        <v>40</v>
      </c>
      <c r="FNE42" s="71" t="s">
        <v>40</v>
      </c>
      <c r="FNF42" s="71" t="s">
        <v>40</v>
      </c>
      <c r="FNG42" s="71" t="s">
        <v>40</v>
      </c>
      <c r="FNH42" s="71" t="s">
        <v>40</v>
      </c>
      <c r="FNI42" s="71" t="s">
        <v>40</v>
      </c>
      <c r="FNJ42" s="71" t="s">
        <v>40</v>
      </c>
      <c r="FNK42" s="71" t="s">
        <v>40</v>
      </c>
      <c r="FNL42" s="71" t="s">
        <v>40</v>
      </c>
      <c r="FNM42" s="71" t="s">
        <v>40</v>
      </c>
      <c r="FNN42" s="71" t="s">
        <v>40</v>
      </c>
      <c r="FNO42" s="71" t="s">
        <v>40</v>
      </c>
      <c r="FNP42" s="71" t="s">
        <v>40</v>
      </c>
      <c r="FNQ42" s="71" t="s">
        <v>40</v>
      </c>
      <c r="FNR42" s="71" t="s">
        <v>40</v>
      </c>
      <c r="FNS42" s="71" t="s">
        <v>40</v>
      </c>
      <c r="FNT42" s="71" t="s">
        <v>40</v>
      </c>
      <c r="FNU42" s="71" t="s">
        <v>40</v>
      </c>
      <c r="FNV42" s="71" t="s">
        <v>40</v>
      </c>
      <c r="FNW42" s="71" t="s">
        <v>40</v>
      </c>
      <c r="FNX42" s="71" t="s">
        <v>40</v>
      </c>
      <c r="FNY42" s="71" t="s">
        <v>40</v>
      </c>
      <c r="FNZ42" s="71" t="s">
        <v>40</v>
      </c>
      <c r="FOA42" s="71" t="s">
        <v>40</v>
      </c>
      <c r="FOB42" s="71" t="s">
        <v>40</v>
      </c>
      <c r="FOC42" s="71" t="s">
        <v>40</v>
      </c>
      <c r="FOD42" s="71" t="s">
        <v>40</v>
      </c>
      <c r="FOE42" s="71" t="s">
        <v>40</v>
      </c>
      <c r="FOF42" s="71" t="s">
        <v>40</v>
      </c>
      <c r="FOG42" s="71" t="s">
        <v>40</v>
      </c>
      <c r="FOH42" s="71" t="s">
        <v>40</v>
      </c>
      <c r="FOI42" s="71" t="s">
        <v>40</v>
      </c>
      <c r="FOJ42" s="71" t="s">
        <v>40</v>
      </c>
      <c r="FOK42" s="71" t="s">
        <v>40</v>
      </c>
      <c r="FOL42" s="71" t="s">
        <v>40</v>
      </c>
      <c r="FOM42" s="71" t="s">
        <v>40</v>
      </c>
      <c r="FON42" s="71" t="s">
        <v>40</v>
      </c>
      <c r="FOO42" s="71" t="s">
        <v>40</v>
      </c>
      <c r="FOP42" s="71" t="s">
        <v>40</v>
      </c>
      <c r="FOQ42" s="71" t="s">
        <v>40</v>
      </c>
      <c r="FOR42" s="71" t="s">
        <v>40</v>
      </c>
      <c r="FOS42" s="71" t="s">
        <v>40</v>
      </c>
      <c r="FOT42" s="71" t="s">
        <v>40</v>
      </c>
      <c r="FOU42" s="71" t="s">
        <v>40</v>
      </c>
      <c r="FOV42" s="71" t="s">
        <v>40</v>
      </c>
      <c r="FOW42" s="71" t="s">
        <v>40</v>
      </c>
      <c r="FOX42" s="71" t="s">
        <v>40</v>
      </c>
      <c r="FOY42" s="71" t="s">
        <v>40</v>
      </c>
      <c r="FOZ42" s="71" t="s">
        <v>40</v>
      </c>
      <c r="FPA42" s="71" t="s">
        <v>40</v>
      </c>
      <c r="FPB42" s="71" t="s">
        <v>40</v>
      </c>
      <c r="FPC42" s="71" t="s">
        <v>40</v>
      </c>
      <c r="FPD42" s="71" t="s">
        <v>40</v>
      </c>
      <c r="FPE42" s="71" t="s">
        <v>40</v>
      </c>
      <c r="FPF42" s="71" t="s">
        <v>40</v>
      </c>
      <c r="FPG42" s="71" t="s">
        <v>40</v>
      </c>
      <c r="FPH42" s="71" t="s">
        <v>40</v>
      </c>
      <c r="FPI42" s="71" t="s">
        <v>40</v>
      </c>
      <c r="FPJ42" s="71" t="s">
        <v>40</v>
      </c>
      <c r="FPK42" s="71" t="s">
        <v>40</v>
      </c>
      <c r="FPL42" s="71" t="s">
        <v>40</v>
      </c>
      <c r="FPM42" s="71" t="s">
        <v>40</v>
      </c>
      <c r="FPN42" s="71" t="s">
        <v>40</v>
      </c>
      <c r="FPO42" s="71" t="s">
        <v>40</v>
      </c>
      <c r="FPP42" s="71" t="s">
        <v>40</v>
      </c>
      <c r="FPQ42" s="71" t="s">
        <v>40</v>
      </c>
      <c r="FPR42" s="71" t="s">
        <v>40</v>
      </c>
      <c r="FPS42" s="71" t="s">
        <v>40</v>
      </c>
      <c r="FPT42" s="71" t="s">
        <v>40</v>
      </c>
      <c r="FPU42" s="71" t="s">
        <v>40</v>
      </c>
      <c r="FPV42" s="71" t="s">
        <v>40</v>
      </c>
      <c r="FPW42" s="71" t="s">
        <v>40</v>
      </c>
      <c r="FPX42" s="71" t="s">
        <v>40</v>
      </c>
      <c r="FPY42" s="71" t="s">
        <v>40</v>
      </c>
      <c r="FPZ42" s="71" t="s">
        <v>40</v>
      </c>
      <c r="FQA42" s="71" t="s">
        <v>40</v>
      </c>
      <c r="FQB42" s="71" t="s">
        <v>40</v>
      </c>
      <c r="FQC42" s="71" t="s">
        <v>40</v>
      </c>
      <c r="FQD42" s="71" t="s">
        <v>40</v>
      </c>
      <c r="FQE42" s="71" t="s">
        <v>40</v>
      </c>
      <c r="FQF42" s="71" t="s">
        <v>40</v>
      </c>
      <c r="FQG42" s="71" t="s">
        <v>40</v>
      </c>
      <c r="FQH42" s="71" t="s">
        <v>40</v>
      </c>
      <c r="FQI42" s="71" t="s">
        <v>40</v>
      </c>
      <c r="FQJ42" s="71" t="s">
        <v>40</v>
      </c>
      <c r="FQK42" s="71" t="s">
        <v>40</v>
      </c>
      <c r="FQL42" s="71" t="s">
        <v>40</v>
      </c>
      <c r="FQM42" s="71" t="s">
        <v>40</v>
      </c>
      <c r="FQN42" s="71" t="s">
        <v>40</v>
      </c>
      <c r="FQO42" s="71" t="s">
        <v>40</v>
      </c>
      <c r="FQP42" s="71" t="s">
        <v>40</v>
      </c>
      <c r="FQQ42" s="71" t="s">
        <v>40</v>
      </c>
      <c r="FQR42" s="71" t="s">
        <v>40</v>
      </c>
      <c r="FQS42" s="71" t="s">
        <v>40</v>
      </c>
      <c r="FQT42" s="71" t="s">
        <v>40</v>
      </c>
      <c r="FQU42" s="71" t="s">
        <v>40</v>
      </c>
      <c r="FQV42" s="71" t="s">
        <v>40</v>
      </c>
      <c r="FQW42" s="71" t="s">
        <v>40</v>
      </c>
      <c r="FQX42" s="71" t="s">
        <v>40</v>
      </c>
      <c r="FQY42" s="71" t="s">
        <v>40</v>
      </c>
      <c r="FQZ42" s="71" t="s">
        <v>40</v>
      </c>
      <c r="FRA42" s="71" t="s">
        <v>40</v>
      </c>
      <c r="FRB42" s="71" t="s">
        <v>40</v>
      </c>
      <c r="FRC42" s="71" t="s">
        <v>40</v>
      </c>
      <c r="FRD42" s="71" t="s">
        <v>40</v>
      </c>
      <c r="FRE42" s="71" t="s">
        <v>40</v>
      </c>
      <c r="FRF42" s="71" t="s">
        <v>40</v>
      </c>
      <c r="FRG42" s="71" t="s">
        <v>40</v>
      </c>
      <c r="FRH42" s="71" t="s">
        <v>40</v>
      </c>
      <c r="FRI42" s="71" t="s">
        <v>40</v>
      </c>
      <c r="FRJ42" s="71" t="s">
        <v>40</v>
      </c>
      <c r="FRK42" s="71" t="s">
        <v>40</v>
      </c>
      <c r="FRL42" s="71" t="s">
        <v>40</v>
      </c>
      <c r="FRM42" s="71" t="s">
        <v>40</v>
      </c>
      <c r="FRN42" s="71" t="s">
        <v>40</v>
      </c>
      <c r="FRO42" s="71" t="s">
        <v>40</v>
      </c>
      <c r="FRP42" s="71" t="s">
        <v>40</v>
      </c>
      <c r="FRQ42" s="71" t="s">
        <v>40</v>
      </c>
      <c r="FRR42" s="71" t="s">
        <v>40</v>
      </c>
      <c r="FRS42" s="71" t="s">
        <v>40</v>
      </c>
      <c r="FRT42" s="71" t="s">
        <v>40</v>
      </c>
      <c r="FRU42" s="71" t="s">
        <v>40</v>
      </c>
      <c r="FRV42" s="71" t="s">
        <v>40</v>
      </c>
      <c r="FRW42" s="71" t="s">
        <v>40</v>
      </c>
      <c r="FRX42" s="71" t="s">
        <v>40</v>
      </c>
      <c r="FRY42" s="71" t="s">
        <v>40</v>
      </c>
      <c r="FRZ42" s="71" t="s">
        <v>40</v>
      </c>
      <c r="FSA42" s="71" t="s">
        <v>40</v>
      </c>
      <c r="FSB42" s="71" t="s">
        <v>40</v>
      </c>
      <c r="FSC42" s="71" t="s">
        <v>40</v>
      </c>
      <c r="FSD42" s="71" t="s">
        <v>40</v>
      </c>
      <c r="FSE42" s="71" t="s">
        <v>40</v>
      </c>
      <c r="FSF42" s="71" t="s">
        <v>40</v>
      </c>
      <c r="FSG42" s="71" t="s">
        <v>40</v>
      </c>
      <c r="FSH42" s="71" t="s">
        <v>40</v>
      </c>
      <c r="FSI42" s="71" t="s">
        <v>40</v>
      </c>
      <c r="FSJ42" s="71" t="s">
        <v>40</v>
      </c>
      <c r="FSK42" s="71" t="s">
        <v>40</v>
      </c>
      <c r="FSL42" s="71" t="s">
        <v>40</v>
      </c>
      <c r="FSM42" s="71" t="s">
        <v>40</v>
      </c>
      <c r="FSN42" s="71" t="s">
        <v>40</v>
      </c>
      <c r="FSO42" s="71" t="s">
        <v>40</v>
      </c>
      <c r="FSP42" s="71" t="s">
        <v>40</v>
      </c>
      <c r="FSQ42" s="71" t="s">
        <v>40</v>
      </c>
      <c r="FSR42" s="71" t="s">
        <v>40</v>
      </c>
      <c r="FSS42" s="71" t="s">
        <v>40</v>
      </c>
      <c r="FST42" s="71" t="s">
        <v>40</v>
      </c>
      <c r="FSU42" s="71" t="s">
        <v>40</v>
      </c>
      <c r="FSV42" s="71" t="s">
        <v>40</v>
      </c>
      <c r="FSW42" s="71" t="s">
        <v>40</v>
      </c>
      <c r="FSX42" s="71" t="s">
        <v>40</v>
      </c>
      <c r="FSY42" s="71" t="s">
        <v>40</v>
      </c>
      <c r="FSZ42" s="71" t="s">
        <v>40</v>
      </c>
      <c r="FTA42" s="71" t="s">
        <v>40</v>
      </c>
      <c r="FTB42" s="71" t="s">
        <v>40</v>
      </c>
      <c r="FTC42" s="71" t="s">
        <v>40</v>
      </c>
      <c r="FTD42" s="71" t="s">
        <v>40</v>
      </c>
      <c r="FTE42" s="71" t="s">
        <v>40</v>
      </c>
      <c r="FTF42" s="71" t="s">
        <v>40</v>
      </c>
      <c r="FTG42" s="71" t="s">
        <v>40</v>
      </c>
      <c r="FTH42" s="71" t="s">
        <v>40</v>
      </c>
      <c r="FTI42" s="71" t="s">
        <v>40</v>
      </c>
      <c r="FTJ42" s="71" t="s">
        <v>40</v>
      </c>
      <c r="FTK42" s="71" t="s">
        <v>40</v>
      </c>
      <c r="FTL42" s="71" t="s">
        <v>40</v>
      </c>
      <c r="FTM42" s="71" t="s">
        <v>40</v>
      </c>
      <c r="FTN42" s="71" t="s">
        <v>40</v>
      </c>
      <c r="FTO42" s="71" t="s">
        <v>40</v>
      </c>
      <c r="FTP42" s="71" t="s">
        <v>40</v>
      </c>
      <c r="FTQ42" s="71" t="s">
        <v>40</v>
      </c>
      <c r="FTR42" s="71" t="s">
        <v>40</v>
      </c>
      <c r="FTS42" s="71" t="s">
        <v>40</v>
      </c>
      <c r="FTT42" s="71" t="s">
        <v>40</v>
      </c>
      <c r="FTU42" s="71" t="s">
        <v>40</v>
      </c>
      <c r="FTV42" s="71" t="s">
        <v>40</v>
      </c>
      <c r="FTW42" s="71" t="s">
        <v>40</v>
      </c>
      <c r="FTX42" s="71" t="s">
        <v>40</v>
      </c>
      <c r="FTY42" s="71" t="s">
        <v>40</v>
      </c>
      <c r="FTZ42" s="71" t="s">
        <v>40</v>
      </c>
      <c r="FUA42" s="71" t="s">
        <v>40</v>
      </c>
      <c r="FUB42" s="71" t="s">
        <v>40</v>
      </c>
      <c r="FUC42" s="71" t="s">
        <v>40</v>
      </c>
      <c r="FUD42" s="71" t="s">
        <v>40</v>
      </c>
      <c r="FUE42" s="71" t="s">
        <v>40</v>
      </c>
      <c r="FUF42" s="71" t="s">
        <v>40</v>
      </c>
      <c r="FUG42" s="71" t="s">
        <v>40</v>
      </c>
      <c r="FUH42" s="71" t="s">
        <v>40</v>
      </c>
      <c r="FUI42" s="71" t="s">
        <v>40</v>
      </c>
      <c r="FUJ42" s="71" t="s">
        <v>40</v>
      </c>
      <c r="FUK42" s="71" t="s">
        <v>40</v>
      </c>
      <c r="FUL42" s="71" t="s">
        <v>40</v>
      </c>
      <c r="FUM42" s="71" t="s">
        <v>40</v>
      </c>
      <c r="FUN42" s="71" t="s">
        <v>40</v>
      </c>
      <c r="FUO42" s="71" t="s">
        <v>40</v>
      </c>
      <c r="FUP42" s="71" t="s">
        <v>40</v>
      </c>
      <c r="FUQ42" s="71" t="s">
        <v>40</v>
      </c>
      <c r="FUR42" s="71" t="s">
        <v>40</v>
      </c>
      <c r="FUS42" s="71" t="s">
        <v>40</v>
      </c>
      <c r="FUT42" s="71" t="s">
        <v>40</v>
      </c>
      <c r="FUU42" s="71" t="s">
        <v>40</v>
      </c>
      <c r="FUV42" s="71" t="s">
        <v>40</v>
      </c>
      <c r="FUW42" s="71" t="s">
        <v>40</v>
      </c>
      <c r="FUX42" s="71" t="s">
        <v>40</v>
      </c>
      <c r="FUY42" s="71" t="s">
        <v>40</v>
      </c>
      <c r="FUZ42" s="71" t="s">
        <v>40</v>
      </c>
      <c r="FVA42" s="71" t="s">
        <v>40</v>
      </c>
      <c r="FVB42" s="71" t="s">
        <v>40</v>
      </c>
      <c r="FVC42" s="71" t="s">
        <v>40</v>
      </c>
      <c r="FVD42" s="71" t="s">
        <v>40</v>
      </c>
      <c r="FVE42" s="71" t="s">
        <v>40</v>
      </c>
      <c r="FVF42" s="71" t="s">
        <v>40</v>
      </c>
      <c r="FVG42" s="71" t="s">
        <v>40</v>
      </c>
      <c r="FVH42" s="71" t="s">
        <v>40</v>
      </c>
      <c r="FVI42" s="71" t="s">
        <v>40</v>
      </c>
      <c r="FVJ42" s="71" t="s">
        <v>40</v>
      </c>
      <c r="FVK42" s="71" t="s">
        <v>40</v>
      </c>
      <c r="FVL42" s="71" t="s">
        <v>40</v>
      </c>
      <c r="FVM42" s="71" t="s">
        <v>40</v>
      </c>
      <c r="FVN42" s="71" t="s">
        <v>40</v>
      </c>
      <c r="FVO42" s="71" t="s">
        <v>40</v>
      </c>
      <c r="FVP42" s="71" t="s">
        <v>40</v>
      </c>
      <c r="FVQ42" s="71" t="s">
        <v>40</v>
      </c>
      <c r="FVR42" s="71" t="s">
        <v>40</v>
      </c>
      <c r="FVS42" s="71" t="s">
        <v>40</v>
      </c>
      <c r="FVT42" s="71" t="s">
        <v>40</v>
      </c>
      <c r="FVU42" s="71" t="s">
        <v>40</v>
      </c>
      <c r="FVV42" s="71" t="s">
        <v>40</v>
      </c>
      <c r="FVW42" s="71" t="s">
        <v>40</v>
      </c>
      <c r="FVX42" s="71" t="s">
        <v>40</v>
      </c>
      <c r="FVY42" s="71" t="s">
        <v>40</v>
      </c>
      <c r="FVZ42" s="71" t="s">
        <v>40</v>
      </c>
      <c r="FWA42" s="71" t="s">
        <v>40</v>
      </c>
      <c r="FWB42" s="71" t="s">
        <v>40</v>
      </c>
      <c r="FWC42" s="71" t="s">
        <v>40</v>
      </c>
      <c r="FWD42" s="71" t="s">
        <v>40</v>
      </c>
      <c r="FWE42" s="71" t="s">
        <v>40</v>
      </c>
      <c r="FWF42" s="71" t="s">
        <v>40</v>
      </c>
      <c r="FWG42" s="71" t="s">
        <v>40</v>
      </c>
      <c r="FWH42" s="71" t="s">
        <v>40</v>
      </c>
      <c r="FWI42" s="71" t="s">
        <v>40</v>
      </c>
      <c r="FWJ42" s="71" t="s">
        <v>40</v>
      </c>
      <c r="FWK42" s="71" t="s">
        <v>40</v>
      </c>
      <c r="FWL42" s="71" t="s">
        <v>40</v>
      </c>
      <c r="FWM42" s="71" t="s">
        <v>40</v>
      </c>
      <c r="FWN42" s="71" t="s">
        <v>40</v>
      </c>
      <c r="FWO42" s="71" t="s">
        <v>40</v>
      </c>
      <c r="FWP42" s="71" t="s">
        <v>40</v>
      </c>
      <c r="FWQ42" s="71" t="s">
        <v>40</v>
      </c>
      <c r="FWR42" s="71" t="s">
        <v>40</v>
      </c>
      <c r="FWS42" s="71" t="s">
        <v>40</v>
      </c>
      <c r="FWT42" s="71" t="s">
        <v>40</v>
      </c>
      <c r="FWU42" s="71" t="s">
        <v>40</v>
      </c>
      <c r="FWV42" s="71" t="s">
        <v>40</v>
      </c>
      <c r="FWW42" s="71" t="s">
        <v>40</v>
      </c>
      <c r="FWX42" s="71" t="s">
        <v>40</v>
      </c>
      <c r="FWY42" s="71" t="s">
        <v>40</v>
      </c>
      <c r="FWZ42" s="71" t="s">
        <v>40</v>
      </c>
      <c r="FXA42" s="71" t="s">
        <v>40</v>
      </c>
      <c r="FXB42" s="71" t="s">
        <v>40</v>
      </c>
      <c r="FXC42" s="71" t="s">
        <v>40</v>
      </c>
      <c r="FXD42" s="71" t="s">
        <v>40</v>
      </c>
      <c r="FXE42" s="71" t="s">
        <v>40</v>
      </c>
      <c r="FXF42" s="71" t="s">
        <v>40</v>
      </c>
      <c r="FXG42" s="71" t="s">
        <v>40</v>
      </c>
      <c r="FXH42" s="71" t="s">
        <v>40</v>
      </c>
      <c r="FXI42" s="71" t="s">
        <v>40</v>
      </c>
      <c r="FXJ42" s="71" t="s">
        <v>40</v>
      </c>
      <c r="FXK42" s="71" t="s">
        <v>40</v>
      </c>
      <c r="FXL42" s="71" t="s">
        <v>40</v>
      </c>
      <c r="FXM42" s="71" t="s">
        <v>40</v>
      </c>
      <c r="FXN42" s="71" t="s">
        <v>40</v>
      </c>
      <c r="FXO42" s="71" t="s">
        <v>40</v>
      </c>
      <c r="FXP42" s="71" t="s">
        <v>40</v>
      </c>
      <c r="FXQ42" s="71" t="s">
        <v>40</v>
      </c>
      <c r="FXR42" s="71" t="s">
        <v>40</v>
      </c>
      <c r="FXS42" s="71" t="s">
        <v>40</v>
      </c>
      <c r="FXT42" s="71" t="s">
        <v>40</v>
      </c>
      <c r="FXU42" s="71" t="s">
        <v>40</v>
      </c>
      <c r="FXV42" s="71" t="s">
        <v>40</v>
      </c>
      <c r="FXW42" s="71" t="s">
        <v>40</v>
      </c>
      <c r="FXX42" s="71" t="s">
        <v>40</v>
      </c>
      <c r="FXY42" s="71" t="s">
        <v>40</v>
      </c>
      <c r="FXZ42" s="71" t="s">
        <v>40</v>
      </c>
      <c r="FYA42" s="71" t="s">
        <v>40</v>
      </c>
      <c r="FYB42" s="71" t="s">
        <v>40</v>
      </c>
      <c r="FYC42" s="71" t="s">
        <v>40</v>
      </c>
      <c r="FYD42" s="71" t="s">
        <v>40</v>
      </c>
      <c r="FYE42" s="71" t="s">
        <v>40</v>
      </c>
      <c r="FYF42" s="71" t="s">
        <v>40</v>
      </c>
      <c r="FYG42" s="71" t="s">
        <v>40</v>
      </c>
      <c r="FYH42" s="71" t="s">
        <v>40</v>
      </c>
      <c r="FYI42" s="71" t="s">
        <v>40</v>
      </c>
      <c r="FYJ42" s="71" t="s">
        <v>40</v>
      </c>
      <c r="FYK42" s="71" t="s">
        <v>40</v>
      </c>
      <c r="FYL42" s="71" t="s">
        <v>40</v>
      </c>
      <c r="FYM42" s="71" t="s">
        <v>40</v>
      </c>
      <c r="FYN42" s="71" t="s">
        <v>40</v>
      </c>
      <c r="FYO42" s="71" t="s">
        <v>40</v>
      </c>
      <c r="FYP42" s="71" t="s">
        <v>40</v>
      </c>
      <c r="FYQ42" s="71" t="s">
        <v>40</v>
      </c>
      <c r="FYR42" s="71" t="s">
        <v>40</v>
      </c>
      <c r="FYS42" s="71" t="s">
        <v>40</v>
      </c>
      <c r="FYT42" s="71" t="s">
        <v>40</v>
      </c>
      <c r="FYU42" s="71" t="s">
        <v>40</v>
      </c>
      <c r="FYV42" s="71" t="s">
        <v>40</v>
      </c>
      <c r="FYW42" s="71" t="s">
        <v>40</v>
      </c>
      <c r="FYX42" s="71" t="s">
        <v>40</v>
      </c>
      <c r="FYY42" s="71" t="s">
        <v>40</v>
      </c>
      <c r="FYZ42" s="71" t="s">
        <v>40</v>
      </c>
      <c r="FZA42" s="71" t="s">
        <v>40</v>
      </c>
      <c r="FZB42" s="71" t="s">
        <v>40</v>
      </c>
      <c r="FZC42" s="71" t="s">
        <v>40</v>
      </c>
      <c r="FZD42" s="71" t="s">
        <v>40</v>
      </c>
      <c r="FZE42" s="71" t="s">
        <v>40</v>
      </c>
      <c r="FZF42" s="71" t="s">
        <v>40</v>
      </c>
      <c r="FZG42" s="71" t="s">
        <v>40</v>
      </c>
      <c r="FZH42" s="71" t="s">
        <v>40</v>
      </c>
      <c r="FZI42" s="71" t="s">
        <v>40</v>
      </c>
      <c r="FZJ42" s="71" t="s">
        <v>40</v>
      </c>
      <c r="FZK42" s="71" t="s">
        <v>40</v>
      </c>
      <c r="FZL42" s="71" t="s">
        <v>40</v>
      </c>
      <c r="FZM42" s="71" t="s">
        <v>40</v>
      </c>
      <c r="FZN42" s="71" t="s">
        <v>40</v>
      </c>
      <c r="FZO42" s="71" t="s">
        <v>40</v>
      </c>
      <c r="FZP42" s="71" t="s">
        <v>40</v>
      </c>
      <c r="FZQ42" s="71" t="s">
        <v>40</v>
      </c>
      <c r="FZR42" s="71" t="s">
        <v>40</v>
      </c>
      <c r="FZS42" s="71" t="s">
        <v>40</v>
      </c>
      <c r="FZT42" s="71" t="s">
        <v>40</v>
      </c>
      <c r="FZU42" s="71" t="s">
        <v>40</v>
      </c>
      <c r="FZV42" s="71" t="s">
        <v>40</v>
      </c>
      <c r="FZW42" s="71" t="s">
        <v>40</v>
      </c>
      <c r="FZX42" s="71" t="s">
        <v>40</v>
      </c>
      <c r="FZY42" s="71" t="s">
        <v>40</v>
      </c>
      <c r="FZZ42" s="71" t="s">
        <v>40</v>
      </c>
      <c r="GAA42" s="71" t="s">
        <v>40</v>
      </c>
      <c r="GAB42" s="71" t="s">
        <v>40</v>
      </c>
      <c r="GAC42" s="71" t="s">
        <v>40</v>
      </c>
      <c r="GAD42" s="71" t="s">
        <v>40</v>
      </c>
      <c r="GAE42" s="71" t="s">
        <v>40</v>
      </c>
      <c r="GAF42" s="71" t="s">
        <v>40</v>
      </c>
      <c r="GAG42" s="71" t="s">
        <v>40</v>
      </c>
      <c r="GAH42" s="71" t="s">
        <v>40</v>
      </c>
      <c r="GAI42" s="71" t="s">
        <v>40</v>
      </c>
      <c r="GAJ42" s="71" t="s">
        <v>40</v>
      </c>
      <c r="GAK42" s="71" t="s">
        <v>40</v>
      </c>
      <c r="GAL42" s="71" t="s">
        <v>40</v>
      </c>
      <c r="GAM42" s="71" t="s">
        <v>40</v>
      </c>
      <c r="GAN42" s="71" t="s">
        <v>40</v>
      </c>
      <c r="GAO42" s="71" t="s">
        <v>40</v>
      </c>
      <c r="GAP42" s="71" t="s">
        <v>40</v>
      </c>
      <c r="GAQ42" s="71" t="s">
        <v>40</v>
      </c>
      <c r="GAR42" s="71" t="s">
        <v>40</v>
      </c>
      <c r="GAS42" s="71" t="s">
        <v>40</v>
      </c>
      <c r="GAT42" s="71" t="s">
        <v>40</v>
      </c>
      <c r="GAU42" s="71" t="s">
        <v>40</v>
      </c>
      <c r="GAV42" s="71" t="s">
        <v>40</v>
      </c>
      <c r="GAW42" s="71" t="s">
        <v>40</v>
      </c>
      <c r="GAX42" s="71" t="s">
        <v>40</v>
      </c>
      <c r="GAY42" s="71" t="s">
        <v>40</v>
      </c>
      <c r="GAZ42" s="71" t="s">
        <v>40</v>
      </c>
      <c r="GBA42" s="71" t="s">
        <v>40</v>
      </c>
      <c r="GBB42" s="71" t="s">
        <v>40</v>
      </c>
      <c r="GBC42" s="71" t="s">
        <v>40</v>
      </c>
      <c r="GBD42" s="71" t="s">
        <v>40</v>
      </c>
      <c r="GBE42" s="71" t="s">
        <v>40</v>
      </c>
      <c r="GBF42" s="71" t="s">
        <v>40</v>
      </c>
      <c r="GBG42" s="71" t="s">
        <v>40</v>
      </c>
      <c r="GBH42" s="71" t="s">
        <v>40</v>
      </c>
      <c r="GBI42" s="71" t="s">
        <v>40</v>
      </c>
      <c r="GBJ42" s="71" t="s">
        <v>40</v>
      </c>
      <c r="GBK42" s="71" t="s">
        <v>40</v>
      </c>
      <c r="GBL42" s="71" t="s">
        <v>40</v>
      </c>
      <c r="GBM42" s="71" t="s">
        <v>40</v>
      </c>
      <c r="GBN42" s="71" t="s">
        <v>40</v>
      </c>
      <c r="GBO42" s="71" t="s">
        <v>40</v>
      </c>
      <c r="GBP42" s="71" t="s">
        <v>40</v>
      </c>
      <c r="GBQ42" s="71" t="s">
        <v>40</v>
      </c>
      <c r="GBR42" s="71" t="s">
        <v>40</v>
      </c>
      <c r="GBS42" s="71" t="s">
        <v>40</v>
      </c>
      <c r="GBT42" s="71" t="s">
        <v>40</v>
      </c>
      <c r="GBU42" s="71" t="s">
        <v>40</v>
      </c>
      <c r="GBV42" s="71" t="s">
        <v>40</v>
      </c>
      <c r="GBW42" s="71" t="s">
        <v>40</v>
      </c>
      <c r="GBX42" s="71" t="s">
        <v>40</v>
      </c>
      <c r="GBY42" s="71" t="s">
        <v>40</v>
      </c>
      <c r="GBZ42" s="71" t="s">
        <v>40</v>
      </c>
      <c r="GCA42" s="71" t="s">
        <v>40</v>
      </c>
      <c r="GCB42" s="71" t="s">
        <v>40</v>
      </c>
      <c r="GCC42" s="71" t="s">
        <v>40</v>
      </c>
      <c r="GCD42" s="71" t="s">
        <v>40</v>
      </c>
      <c r="GCE42" s="71" t="s">
        <v>40</v>
      </c>
      <c r="GCF42" s="71" t="s">
        <v>40</v>
      </c>
      <c r="GCG42" s="71" t="s">
        <v>40</v>
      </c>
      <c r="GCH42" s="71" t="s">
        <v>40</v>
      </c>
      <c r="GCI42" s="71" t="s">
        <v>40</v>
      </c>
      <c r="GCJ42" s="71" t="s">
        <v>40</v>
      </c>
      <c r="GCK42" s="71" t="s">
        <v>40</v>
      </c>
      <c r="GCL42" s="71" t="s">
        <v>40</v>
      </c>
      <c r="GCM42" s="71" t="s">
        <v>40</v>
      </c>
      <c r="GCN42" s="71" t="s">
        <v>40</v>
      </c>
      <c r="GCO42" s="71" t="s">
        <v>40</v>
      </c>
      <c r="GCP42" s="71" t="s">
        <v>40</v>
      </c>
      <c r="GCQ42" s="71" t="s">
        <v>40</v>
      </c>
      <c r="GCR42" s="71" t="s">
        <v>40</v>
      </c>
      <c r="GCS42" s="71" t="s">
        <v>40</v>
      </c>
      <c r="GCT42" s="71" t="s">
        <v>40</v>
      </c>
      <c r="GCU42" s="71" t="s">
        <v>40</v>
      </c>
      <c r="GCV42" s="71" t="s">
        <v>40</v>
      </c>
      <c r="GCW42" s="71" t="s">
        <v>40</v>
      </c>
      <c r="GCX42" s="71" t="s">
        <v>40</v>
      </c>
      <c r="GCY42" s="71" t="s">
        <v>40</v>
      </c>
      <c r="GCZ42" s="71" t="s">
        <v>40</v>
      </c>
      <c r="GDA42" s="71" t="s">
        <v>40</v>
      </c>
      <c r="GDB42" s="71" t="s">
        <v>40</v>
      </c>
      <c r="GDC42" s="71" t="s">
        <v>40</v>
      </c>
      <c r="GDD42" s="71" t="s">
        <v>40</v>
      </c>
      <c r="GDE42" s="71" t="s">
        <v>40</v>
      </c>
      <c r="GDF42" s="71" t="s">
        <v>40</v>
      </c>
      <c r="GDG42" s="71" t="s">
        <v>40</v>
      </c>
      <c r="GDH42" s="71" t="s">
        <v>40</v>
      </c>
      <c r="GDI42" s="71" t="s">
        <v>40</v>
      </c>
      <c r="GDJ42" s="71" t="s">
        <v>40</v>
      </c>
      <c r="GDK42" s="71" t="s">
        <v>40</v>
      </c>
      <c r="GDL42" s="71" t="s">
        <v>40</v>
      </c>
      <c r="GDM42" s="71" t="s">
        <v>40</v>
      </c>
      <c r="GDN42" s="71" t="s">
        <v>40</v>
      </c>
      <c r="GDO42" s="71" t="s">
        <v>40</v>
      </c>
      <c r="GDP42" s="71" t="s">
        <v>40</v>
      </c>
      <c r="GDQ42" s="71" t="s">
        <v>40</v>
      </c>
      <c r="GDR42" s="71" t="s">
        <v>40</v>
      </c>
      <c r="GDS42" s="71" t="s">
        <v>40</v>
      </c>
      <c r="GDT42" s="71" t="s">
        <v>40</v>
      </c>
      <c r="GDU42" s="71" t="s">
        <v>40</v>
      </c>
      <c r="GDV42" s="71" t="s">
        <v>40</v>
      </c>
      <c r="GDW42" s="71" t="s">
        <v>40</v>
      </c>
      <c r="GDX42" s="71" t="s">
        <v>40</v>
      </c>
      <c r="GDY42" s="71" t="s">
        <v>40</v>
      </c>
      <c r="GDZ42" s="71" t="s">
        <v>40</v>
      </c>
      <c r="GEA42" s="71" t="s">
        <v>40</v>
      </c>
      <c r="GEB42" s="71" t="s">
        <v>40</v>
      </c>
      <c r="GEC42" s="71" t="s">
        <v>40</v>
      </c>
      <c r="GED42" s="71" t="s">
        <v>40</v>
      </c>
      <c r="GEE42" s="71" t="s">
        <v>40</v>
      </c>
      <c r="GEF42" s="71" t="s">
        <v>40</v>
      </c>
      <c r="GEG42" s="71" t="s">
        <v>40</v>
      </c>
      <c r="GEH42" s="71" t="s">
        <v>40</v>
      </c>
      <c r="GEI42" s="71" t="s">
        <v>40</v>
      </c>
      <c r="GEJ42" s="71" t="s">
        <v>40</v>
      </c>
      <c r="GEK42" s="71" t="s">
        <v>40</v>
      </c>
      <c r="GEL42" s="71" t="s">
        <v>40</v>
      </c>
      <c r="GEM42" s="71" t="s">
        <v>40</v>
      </c>
      <c r="GEN42" s="71" t="s">
        <v>40</v>
      </c>
      <c r="GEO42" s="71" t="s">
        <v>40</v>
      </c>
      <c r="GEP42" s="71" t="s">
        <v>40</v>
      </c>
      <c r="GEQ42" s="71" t="s">
        <v>40</v>
      </c>
      <c r="GER42" s="71" t="s">
        <v>40</v>
      </c>
      <c r="GES42" s="71" t="s">
        <v>40</v>
      </c>
      <c r="GET42" s="71" t="s">
        <v>40</v>
      </c>
      <c r="GEU42" s="71" t="s">
        <v>40</v>
      </c>
      <c r="GEV42" s="71" t="s">
        <v>40</v>
      </c>
      <c r="GEW42" s="71" t="s">
        <v>40</v>
      </c>
      <c r="GEX42" s="71" t="s">
        <v>40</v>
      </c>
      <c r="GEY42" s="71" t="s">
        <v>40</v>
      </c>
      <c r="GEZ42" s="71" t="s">
        <v>40</v>
      </c>
      <c r="GFA42" s="71" t="s">
        <v>40</v>
      </c>
      <c r="GFB42" s="71" t="s">
        <v>40</v>
      </c>
      <c r="GFC42" s="71" t="s">
        <v>40</v>
      </c>
      <c r="GFD42" s="71" t="s">
        <v>40</v>
      </c>
      <c r="GFE42" s="71" t="s">
        <v>40</v>
      </c>
      <c r="GFF42" s="71" t="s">
        <v>40</v>
      </c>
      <c r="GFG42" s="71" t="s">
        <v>40</v>
      </c>
      <c r="GFH42" s="71" t="s">
        <v>40</v>
      </c>
      <c r="GFI42" s="71" t="s">
        <v>40</v>
      </c>
      <c r="GFJ42" s="71" t="s">
        <v>40</v>
      </c>
      <c r="GFK42" s="71" t="s">
        <v>40</v>
      </c>
      <c r="GFL42" s="71" t="s">
        <v>40</v>
      </c>
      <c r="GFM42" s="71" t="s">
        <v>40</v>
      </c>
      <c r="GFN42" s="71" t="s">
        <v>40</v>
      </c>
      <c r="GFO42" s="71" t="s">
        <v>40</v>
      </c>
      <c r="GFP42" s="71" t="s">
        <v>40</v>
      </c>
      <c r="GFQ42" s="71" t="s">
        <v>40</v>
      </c>
      <c r="GFR42" s="71" t="s">
        <v>40</v>
      </c>
      <c r="GFS42" s="71" t="s">
        <v>40</v>
      </c>
      <c r="GFT42" s="71" t="s">
        <v>40</v>
      </c>
      <c r="GFU42" s="71" t="s">
        <v>40</v>
      </c>
      <c r="GFV42" s="71" t="s">
        <v>40</v>
      </c>
      <c r="GFW42" s="71" t="s">
        <v>40</v>
      </c>
      <c r="GFX42" s="71" t="s">
        <v>40</v>
      </c>
      <c r="GFY42" s="71" t="s">
        <v>40</v>
      </c>
      <c r="GFZ42" s="71" t="s">
        <v>40</v>
      </c>
      <c r="GGA42" s="71" t="s">
        <v>40</v>
      </c>
      <c r="GGB42" s="71" t="s">
        <v>40</v>
      </c>
      <c r="GGC42" s="71" t="s">
        <v>40</v>
      </c>
      <c r="GGD42" s="71" t="s">
        <v>40</v>
      </c>
      <c r="GGE42" s="71" t="s">
        <v>40</v>
      </c>
      <c r="GGF42" s="71" t="s">
        <v>40</v>
      </c>
      <c r="GGG42" s="71" t="s">
        <v>40</v>
      </c>
      <c r="GGH42" s="71" t="s">
        <v>40</v>
      </c>
      <c r="GGI42" s="71" t="s">
        <v>40</v>
      </c>
      <c r="GGJ42" s="71" t="s">
        <v>40</v>
      </c>
      <c r="GGK42" s="71" t="s">
        <v>40</v>
      </c>
      <c r="GGL42" s="71" t="s">
        <v>40</v>
      </c>
      <c r="GGM42" s="71" t="s">
        <v>40</v>
      </c>
      <c r="GGN42" s="71" t="s">
        <v>40</v>
      </c>
      <c r="GGO42" s="71" t="s">
        <v>40</v>
      </c>
      <c r="GGP42" s="71" t="s">
        <v>40</v>
      </c>
      <c r="GGQ42" s="71" t="s">
        <v>40</v>
      </c>
      <c r="GGR42" s="71" t="s">
        <v>40</v>
      </c>
      <c r="GGS42" s="71" t="s">
        <v>40</v>
      </c>
      <c r="GGT42" s="71" t="s">
        <v>40</v>
      </c>
      <c r="GGU42" s="71" t="s">
        <v>40</v>
      </c>
      <c r="GGV42" s="71" t="s">
        <v>40</v>
      </c>
      <c r="GGW42" s="71" t="s">
        <v>40</v>
      </c>
      <c r="GGX42" s="71" t="s">
        <v>40</v>
      </c>
      <c r="GGY42" s="71" t="s">
        <v>40</v>
      </c>
      <c r="GGZ42" s="71" t="s">
        <v>40</v>
      </c>
      <c r="GHA42" s="71" t="s">
        <v>40</v>
      </c>
      <c r="GHB42" s="71" t="s">
        <v>40</v>
      </c>
      <c r="GHC42" s="71" t="s">
        <v>40</v>
      </c>
      <c r="GHD42" s="71" t="s">
        <v>40</v>
      </c>
      <c r="GHE42" s="71" t="s">
        <v>40</v>
      </c>
      <c r="GHF42" s="71" t="s">
        <v>40</v>
      </c>
      <c r="GHG42" s="71" t="s">
        <v>40</v>
      </c>
      <c r="GHH42" s="71" t="s">
        <v>40</v>
      </c>
      <c r="GHI42" s="71" t="s">
        <v>40</v>
      </c>
      <c r="GHJ42" s="71" t="s">
        <v>40</v>
      </c>
      <c r="GHK42" s="71" t="s">
        <v>40</v>
      </c>
      <c r="GHL42" s="71" t="s">
        <v>40</v>
      </c>
      <c r="GHM42" s="71" t="s">
        <v>40</v>
      </c>
      <c r="GHN42" s="71" t="s">
        <v>40</v>
      </c>
      <c r="GHO42" s="71" t="s">
        <v>40</v>
      </c>
      <c r="GHP42" s="71" t="s">
        <v>40</v>
      </c>
      <c r="GHQ42" s="71" t="s">
        <v>40</v>
      </c>
      <c r="GHR42" s="71" t="s">
        <v>40</v>
      </c>
      <c r="GHS42" s="71" t="s">
        <v>40</v>
      </c>
      <c r="GHT42" s="71" t="s">
        <v>40</v>
      </c>
      <c r="GHU42" s="71" t="s">
        <v>40</v>
      </c>
      <c r="GHV42" s="71" t="s">
        <v>40</v>
      </c>
      <c r="GHW42" s="71" t="s">
        <v>40</v>
      </c>
      <c r="GHX42" s="71" t="s">
        <v>40</v>
      </c>
      <c r="GHY42" s="71" t="s">
        <v>40</v>
      </c>
      <c r="GHZ42" s="71" t="s">
        <v>40</v>
      </c>
      <c r="GIA42" s="71" t="s">
        <v>40</v>
      </c>
      <c r="GIB42" s="71" t="s">
        <v>40</v>
      </c>
      <c r="GIC42" s="71" t="s">
        <v>40</v>
      </c>
      <c r="GID42" s="71" t="s">
        <v>40</v>
      </c>
      <c r="GIE42" s="71" t="s">
        <v>40</v>
      </c>
      <c r="GIF42" s="71" t="s">
        <v>40</v>
      </c>
      <c r="GIG42" s="71" t="s">
        <v>40</v>
      </c>
      <c r="GIH42" s="71" t="s">
        <v>40</v>
      </c>
      <c r="GII42" s="71" t="s">
        <v>40</v>
      </c>
      <c r="GIJ42" s="71" t="s">
        <v>40</v>
      </c>
      <c r="GIK42" s="71" t="s">
        <v>40</v>
      </c>
      <c r="GIL42" s="71" t="s">
        <v>40</v>
      </c>
      <c r="GIM42" s="71" t="s">
        <v>40</v>
      </c>
      <c r="GIN42" s="71" t="s">
        <v>40</v>
      </c>
      <c r="GIO42" s="71" t="s">
        <v>40</v>
      </c>
      <c r="GIP42" s="71" t="s">
        <v>40</v>
      </c>
      <c r="GIQ42" s="71" t="s">
        <v>40</v>
      </c>
      <c r="GIR42" s="71" t="s">
        <v>40</v>
      </c>
      <c r="GIS42" s="71" t="s">
        <v>40</v>
      </c>
      <c r="GIT42" s="71" t="s">
        <v>40</v>
      </c>
      <c r="GIU42" s="71" t="s">
        <v>40</v>
      </c>
      <c r="GIV42" s="71" t="s">
        <v>40</v>
      </c>
      <c r="GIW42" s="71" t="s">
        <v>40</v>
      </c>
      <c r="GIX42" s="71" t="s">
        <v>40</v>
      </c>
      <c r="GIY42" s="71" t="s">
        <v>40</v>
      </c>
      <c r="GIZ42" s="71" t="s">
        <v>40</v>
      </c>
      <c r="GJA42" s="71" t="s">
        <v>40</v>
      </c>
      <c r="GJB42" s="71" t="s">
        <v>40</v>
      </c>
      <c r="GJC42" s="71" t="s">
        <v>40</v>
      </c>
      <c r="GJD42" s="71" t="s">
        <v>40</v>
      </c>
      <c r="GJE42" s="71" t="s">
        <v>40</v>
      </c>
      <c r="GJF42" s="71" t="s">
        <v>40</v>
      </c>
      <c r="GJG42" s="71" t="s">
        <v>40</v>
      </c>
      <c r="GJH42" s="71" t="s">
        <v>40</v>
      </c>
      <c r="GJI42" s="71" t="s">
        <v>40</v>
      </c>
      <c r="GJJ42" s="71" t="s">
        <v>40</v>
      </c>
      <c r="GJK42" s="71" t="s">
        <v>40</v>
      </c>
      <c r="GJL42" s="71" t="s">
        <v>40</v>
      </c>
      <c r="GJM42" s="71" t="s">
        <v>40</v>
      </c>
      <c r="GJN42" s="71" t="s">
        <v>40</v>
      </c>
      <c r="GJO42" s="71" t="s">
        <v>40</v>
      </c>
      <c r="GJP42" s="71" t="s">
        <v>40</v>
      </c>
      <c r="GJQ42" s="71" t="s">
        <v>40</v>
      </c>
      <c r="GJR42" s="71" t="s">
        <v>40</v>
      </c>
      <c r="GJS42" s="71" t="s">
        <v>40</v>
      </c>
      <c r="GJT42" s="71" t="s">
        <v>40</v>
      </c>
      <c r="GJU42" s="71" t="s">
        <v>40</v>
      </c>
      <c r="GJV42" s="71" t="s">
        <v>40</v>
      </c>
      <c r="GJW42" s="71" t="s">
        <v>40</v>
      </c>
      <c r="GJX42" s="71" t="s">
        <v>40</v>
      </c>
      <c r="GJY42" s="71" t="s">
        <v>40</v>
      </c>
      <c r="GJZ42" s="71" t="s">
        <v>40</v>
      </c>
      <c r="GKA42" s="71" t="s">
        <v>40</v>
      </c>
      <c r="GKB42" s="71" t="s">
        <v>40</v>
      </c>
      <c r="GKC42" s="71" t="s">
        <v>40</v>
      </c>
      <c r="GKD42" s="71" t="s">
        <v>40</v>
      </c>
      <c r="GKE42" s="71" t="s">
        <v>40</v>
      </c>
      <c r="GKF42" s="71" t="s">
        <v>40</v>
      </c>
      <c r="GKG42" s="71" t="s">
        <v>40</v>
      </c>
      <c r="GKH42" s="71" t="s">
        <v>40</v>
      </c>
      <c r="GKI42" s="71" t="s">
        <v>40</v>
      </c>
      <c r="GKJ42" s="71" t="s">
        <v>40</v>
      </c>
      <c r="GKK42" s="71" t="s">
        <v>40</v>
      </c>
      <c r="GKL42" s="71" t="s">
        <v>40</v>
      </c>
      <c r="GKM42" s="71" t="s">
        <v>40</v>
      </c>
      <c r="GKN42" s="71" t="s">
        <v>40</v>
      </c>
      <c r="GKO42" s="71" t="s">
        <v>40</v>
      </c>
      <c r="GKP42" s="71" t="s">
        <v>40</v>
      </c>
      <c r="GKQ42" s="71" t="s">
        <v>40</v>
      </c>
      <c r="GKR42" s="71" t="s">
        <v>40</v>
      </c>
      <c r="GKS42" s="71" t="s">
        <v>40</v>
      </c>
      <c r="GKT42" s="71" t="s">
        <v>40</v>
      </c>
      <c r="GKU42" s="71" t="s">
        <v>40</v>
      </c>
      <c r="GKV42" s="71" t="s">
        <v>40</v>
      </c>
      <c r="GKW42" s="71" t="s">
        <v>40</v>
      </c>
      <c r="GKX42" s="71" t="s">
        <v>40</v>
      </c>
      <c r="GKY42" s="71" t="s">
        <v>40</v>
      </c>
      <c r="GKZ42" s="71" t="s">
        <v>40</v>
      </c>
      <c r="GLA42" s="71" t="s">
        <v>40</v>
      </c>
      <c r="GLB42" s="71" t="s">
        <v>40</v>
      </c>
      <c r="GLC42" s="71" t="s">
        <v>40</v>
      </c>
      <c r="GLD42" s="71" t="s">
        <v>40</v>
      </c>
      <c r="GLE42" s="71" t="s">
        <v>40</v>
      </c>
      <c r="GLF42" s="71" t="s">
        <v>40</v>
      </c>
      <c r="GLG42" s="71" t="s">
        <v>40</v>
      </c>
      <c r="GLH42" s="71" t="s">
        <v>40</v>
      </c>
      <c r="GLI42" s="71" t="s">
        <v>40</v>
      </c>
      <c r="GLJ42" s="71" t="s">
        <v>40</v>
      </c>
      <c r="GLK42" s="71" t="s">
        <v>40</v>
      </c>
      <c r="GLL42" s="71" t="s">
        <v>40</v>
      </c>
      <c r="GLM42" s="71" t="s">
        <v>40</v>
      </c>
      <c r="GLN42" s="71" t="s">
        <v>40</v>
      </c>
      <c r="GLO42" s="71" t="s">
        <v>40</v>
      </c>
      <c r="GLP42" s="71" t="s">
        <v>40</v>
      </c>
      <c r="GLQ42" s="71" t="s">
        <v>40</v>
      </c>
      <c r="GLR42" s="71" t="s">
        <v>40</v>
      </c>
      <c r="GLS42" s="71" t="s">
        <v>40</v>
      </c>
      <c r="GLT42" s="71" t="s">
        <v>40</v>
      </c>
      <c r="GLU42" s="71" t="s">
        <v>40</v>
      </c>
      <c r="GLV42" s="71" t="s">
        <v>40</v>
      </c>
      <c r="GLW42" s="71" t="s">
        <v>40</v>
      </c>
      <c r="GLX42" s="71" t="s">
        <v>40</v>
      </c>
      <c r="GLY42" s="71" t="s">
        <v>40</v>
      </c>
      <c r="GLZ42" s="71" t="s">
        <v>40</v>
      </c>
      <c r="GMA42" s="71" t="s">
        <v>40</v>
      </c>
      <c r="GMB42" s="71" t="s">
        <v>40</v>
      </c>
      <c r="GMC42" s="71" t="s">
        <v>40</v>
      </c>
      <c r="GMD42" s="71" t="s">
        <v>40</v>
      </c>
      <c r="GME42" s="71" t="s">
        <v>40</v>
      </c>
      <c r="GMF42" s="71" t="s">
        <v>40</v>
      </c>
      <c r="GMG42" s="71" t="s">
        <v>40</v>
      </c>
      <c r="GMH42" s="71" t="s">
        <v>40</v>
      </c>
      <c r="GMI42" s="71" t="s">
        <v>40</v>
      </c>
      <c r="GMJ42" s="71" t="s">
        <v>40</v>
      </c>
      <c r="GMK42" s="71" t="s">
        <v>40</v>
      </c>
      <c r="GML42" s="71" t="s">
        <v>40</v>
      </c>
      <c r="GMM42" s="71" t="s">
        <v>40</v>
      </c>
      <c r="GMN42" s="71" t="s">
        <v>40</v>
      </c>
      <c r="GMO42" s="71" t="s">
        <v>40</v>
      </c>
      <c r="GMP42" s="71" t="s">
        <v>40</v>
      </c>
      <c r="GMQ42" s="71" t="s">
        <v>40</v>
      </c>
      <c r="GMR42" s="71" t="s">
        <v>40</v>
      </c>
      <c r="GMS42" s="71" t="s">
        <v>40</v>
      </c>
      <c r="GMT42" s="71" t="s">
        <v>40</v>
      </c>
      <c r="GMU42" s="71" t="s">
        <v>40</v>
      </c>
      <c r="GMV42" s="71" t="s">
        <v>40</v>
      </c>
      <c r="GMW42" s="71" t="s">
        <v>40</v>
      </c>
      <c r="GMX42" s="71" t="s">
        <v>40</v>
      </c>
      <c r="GMY42" s="71" t="s">
        <v>40</v>
      </c>
      <c r="GMZ42" s="71" t="s">
        <v>40</v>
      </c>
      <c r="GNA42" s="71" t="s">
        <v>40</v>
      </c>
      <c r="GNB42" s="71" t="s">
        <v>40</v>
      </c>
      <c r="GNC42" s="71" t="s">
        <v>40</v>
      </c>
      <c r="GND42" s="71" t="s">
        <v>40</v>
      </c>
      <c r="GNE42" s="71" t="s">
        <v>40</v>
      </c>
      <c r="GNF42" s="71" t="s">
        <v>40</v>
      </c>
      <c r="GNG42" s="71" t="s">
        <v>40</v>
      </c>
      <c r="GNH42" s="71" t="s">
        <v>40</v>
      </c>
      <c r="GNI42" s="71" t="s">
        <v>40</v>
      </c>
      <c r="GNJ42" s="71" t="s">
        <v>40</v>
      </c>
      <c r="GNK42" s="71" t="s">
        <v>40</v>
      </c>
      <c r="GNL42" s="71" t="s">
        <v>40</v>
      </c>
      <c r="GNM42" s="71" t="s">
        <v>40</v>
      </c>
      <c r="GNN42" s="71" t="s">
        <v>40</v>
      </c>
      <c r="GNO42" s="71" t="s">
        <v>40</v>
      </c>
      <c r="GNP42" s="71" t="s">
        <v>40</v>
      </c>
      <c r="GNQ42" s="71" t="s">
        <v>40</v>
      </c>
      <c r="GNR42" s="71" t="s">
        <v>40</v>
      </c>
      <c r="GNS42" s="71" t="s">
        <v>40</v>
      </c>
      <c r="GNT42" s="71" t="s">
        <v>40</v>
      </c>
      <c r="GNU42" s="71" t="s">
        <v>40</v>
      </c>
      <c r="GNV42" s="71" t="s">
        <v>40</v>
      </c>
      <c r="GNW42" s="71" t="s">
        <v>40</v>
      </c>
      <c r="GNX42" s="71" t="s">
        <v>40</v>
      </c>
      <c r="GNY42" s="71" t="s">
        <v>40</v>
      </c>
      <c r="GNZ42" s="71" t="s">
        <v>40</v>
      </c>
      <c r="GOA42" s="71" t="s">
        <v>40</v>
      </c>
      <c r="GOB42" s="71" t="s">
        <v>40</v>
      </c>
      <c r="GOC42" s="71" t="s">
        <v>40</v>
      </c>
      <c r="GOD42" s="71" t="s">
        <v>40</v>
      </c>
      <c r="GOE42" s="71" t="s">
        <v>40</v>
      </c>
      <c r="GOF42" s="71" t="s">
        <v>40</v>
      </c>
      <c r="GOG42" s="71" t="s">
        <v>40</v>
      </c>
      <c r="GOH42" s="71" t="s">
        <v>40</v>
      </c>
      <c r="GOI42" s="71" t="s">
        <v>40</v>
      </c>
      <c r="GOJ42" s="71" t="s">
        <v>40</v>
      </c>
      <c r="GOK42" s="71" t="s">
        <v>40</v>
      </c>
      <c r="GOL42" s="71" t="s">
        <v>40</v>
      </c>
      <c r="GOM42" s="71" t="s">
        <v>40</v>
      </c>
      <c r="GON42" s="71" t="s">
        <v>40</v>
      </c>
      <c r="GOO42" s="71" t="s">
        <v>40</v>
      </c>
      <c r="GOP42" s="71" t="s">
        <v>40</v>
      </c>
      <c r="GOQ42" s="71" t="s">
        <v>40</v>
      </c>
      <c r="GOR42" s="71" t="s">
        <v>40</v>
      </c>
      <c r="GOS42" s="71" t="s">
        <v>40</v>
      </c>
      <c r="GOT42" s="71" t="s">
        <v>40</v>
      </c>
      <c r="GOU42" s="71" t="s">
        <v>40</v>
      </c>
      <c r="GOV42" s="71" t="s">
        <v>40</v>
      </c>
      <c r="GOW42" s="71" t="s">
        <v>40</v>
      </c>
      <c r="GOX42" s="71" t="s">
        <v>40</v>
      </c>
      <c r="GOY42" s="71" t="s">
        <v>40</v>
      </c>
      <c r="GOZ42" s="71" t="s">
        <v>40</v>
      </c>
      <c r="GPA42" s="71" t="s">
        <v>40</v>
      </c>
      <c r="GPB42" s="71" t="s">
        <v>40</v>
      </c>
      <c r="GPC42" s="71" t="s">
        <v>40</v>
      </c>
      <c r="GPD42" s="71" t="s">
        <v>40</v>
      </c>
      <c r="GPE42" s="71" t="s">
        <v>40</v>
      </c>
      <c r="GPF42" s="71" t="s">
        <v>40</v>
      </c>
      <c r="GPG42" s="71" t="s">
        <v>40</v>
      </c>
      <c r="GPH42" s="71" t="s">
        <v>40</v>
      </c>
      <c r="GPI42" s="71" t="s">
        <v>40</v>
      </c>
      <c r="GPJ42" s="71" t="s">
        <v>40</v>
      </c>
      <c r="GPK42" s="71" t="s">
        <v>40</v>
      </c>
      <c r="GPL42" s="71" t="s">
        <v>40</v>
      </c>
      <c r="GPM42" s="71" t="s">
        <v>40</v>
      </c>
      <c r="GPN42" s="71" t="s">
        <v>40</v>
      </c>
      <c r="GPO42" s="71" t="s">
        <v>40</v>
      </c>
      <c r="GPP42" s="71" t="s">
        <v>40</v>
      </c>
      <c r="GPQ42" s="71" t="s">
        <v>40</v>
      </c>
      <c r="GPR42" s="71" t="s">
        <v>40</v>
      </c>
      <c r="GPS42" s="71" t="s">
        <v>40</v>
      </c>
      <c r="GPT42" s="71" t="s">
        <v>40</v>
      </c>
      <c r="GPU42" s="71" t="s">
        <v>40</v>
      </c>
      <c r="GPV42" s="71" t="s">
        <v>40</v>
      </c>
      <c r="GPW42" s="71" t="s">
        <v>40</v>
      </c>
      <c r="GPX42" s="71" t="s">
        <v>40</v>
      </c>
      <c r="GPY42" s="71" t="s">
        <v>40</v>
      </c>
      <c r="GPZ42" s="71" t="s">
        <v>40</v>
      </c>
      <c r="GQA42" s="71" t="s">
        <v>40</v>
      </c>
      <c r="GQB42" s="71" t="s">
        <v>40</v>
      </c>
      <c r="GQC42" s="71" t="s">
        <v>40</v>
      </c>
      <c r="GQD42" s="71" t="s">
        <v>40</v>
      </c>
      <c r="GQE42" s="71" t="s">
        <v>40</v>
      </c>
      <c r="GQF42" s="71" t="s">
        <v>40</v>
      </c>
      <c r="GQG42" s="71" t="s">
        <v>40</v>
      </c>
      <c r="GQH42" s="71" t="s">
        <v>40</v>
      </c>
      <c r="GQI42" s="71" t="s">
        <v>40</v>
      </c>
      <c r="GQJ42" s="71" t="s">
        <v>40</v>
      </c>
      <c r="GQK42" s="71" t="s">
        <v>40</v>
      </c>
      <c r="GQL42" s="71" t="s">
        <v>40</v>
      </c>
      <c r="GQM42" s="71" t="s">
        <v>40</v>
      </c>
      <c r="GQN42" s="71" t="s">
        <v>40</v>
      </c>
      <c r="GQO42" s="71" t="s">
        <v>40</v>
      </c>
      <c r="GQP42" s="71" t="s">
        <v>40</v>
      </c>
      <c r="GQQ42" s="71" t="s">
        <v>40</v>
      </c>
      <c r="GQR42" s="71" t="s">
        <v>40</v>
      </c>
      <c r="GQS42" s="71" t="s">
        <v>40</v>
      </c>
      <c r="GQT42" s="71" t="s">
        <v>40</v>
      </c>
      <c r="GQU42" s="71" t="s">
        <v>40</v>
      </c>
      <c r="GQV42" s="71" t="s">
        <v>40</v>
      </c>
      <c r="GQW42" s="71" t="s">
        <v>40</v>
      </c>
      <c r="GQX42" s="71" t="s">
        <v>40</v>
      </c>
      <c r="GQY42" s="71" t="s">
        <v>40</v>
      </c>
      <c r="GQZ42" s="71" t="s">
        <v>40</v>
      </c>
      <c r="GRA42" s="71" t="s">
        <v>40</v>
      </c>
      <c r="GRB42" s="71" t="s">
        <v>40</v>
      </c>
      <c r="GRC42" s="71" t="s">
        <v>40</v>
      </c>
      <c r="GRD42" s="71" t="s">
        <v>40</v>
      </c>
      <c r="GRE42" s="71" t="s">
        <v>40</v>
      </c>
      <c r="GRF42" s="71" t="s">
        <v>40</v>
      </c>
      <c r="GRG42" s="71" t="s">
        <v>40</v>
      </c>
      <c r="GRH42" s="71" t="s">
        <v>40</v>
      </c>
      <c r="GRI42" s="71" t="s">
        <v>40</v>
      </c>
      <c r="GRJ42" s="71" t="s">
        <v>40</v>
      </c>
      <c r="GRK42" s="71" t="s">
        <v>40</v>
      </c>
      <c r="GRL42" s="71" t="s">
        <v>40</v>
      </c>
      <c r="GRM42" s="71" t="s">
        <v>40</v>
      </c>
      <c r="GRN42" s="71" t="s">
        <v>40</v>
      </c>
      <c r="GRO42" s="71" t="s">
        <v>40</v>
      </c>
      <c r="GRP42" s="71" t="s">
        <v>40</v>
      </c>
      <c r="GRQ42" s="71" t="s">
        <v>40</v>
      </c>
      <c r="GRR42" s="71" t="s">
        <v>40</v>
      </c>
      <c r="GRS42" s="71" t="s">
        <v>40</v>
      </c>
      <c r="GRT42" s="71" t="s">
        <v>40</v>
      </c>
      <c r="GRU42" s="71" t="s">
        <v>40</v>
      </c>
      <c r="GRV42" s="71" t="s">
        <v>40</v>
      </c>
      <c r="GRW42" s="71" t="s">
        <v>40</v>
      </c>
      <c r="GRX42" s="71" t="s">
        <v>40</v>
      </c>
      <c r="GRY42" s="71" t="s">
        <v>40</v>
      </c>
      <c r="GRZ42" s="71" t="s">
        <v>40</v>
      </c>
      <c r="GSA42" s="71" t="s">
        <v>40</v>
      </c>
      <c r="GSB42" s="71" t="s">
        <v>40</v>
      </c>
      <c r="GSC42" s="71" t="s">
        <v>40</v>
      </c>
      <c r="GSD42" s="71" t="s">
        <v>40</v>
      </c>
      <c r="GSE42" s="71" t="s">
        <v>40</v>
      </c>
      <c r="GSF42" s="71" t="s">
        <v>40</v>
      </c>
      <c r="GSG42" s="71" t="s">
        <v>40</v>
      </c>
      <c r="GSH42" s="71" t="s">
        <v>40</v>
      </c>
      <c r="GSI42" s="71" t="s">
        <v>40</v>
      </c>
      <c r="GSJ42" s="71" t="s">
        <v>40</v>
      </c>
      <c r="GSK42" s="71" t="s">
        <v>40</v>
      </c>
      <c r="GSL42" s="71" t="s">
        <v>40</v>
      </c>
      <c r="GSM42" s="71" t="s">
        <v>40</v>
      </c>
      <c r="GSN42" s="71" t="s">
        <v>40</v>
      </c>
      <c r="GSO42" s="71" t="s">
        <v>40</v>
      </c>
      <c r="GSP42" s="71" t="s">
        <v>40</v>
      </c>
      <c r="GSQ42" s="71" t="s">
        <v>40</v>
      </c>
      <c r="GSR42" s="71" t="s">
        <v>40</v>
      </c>
      <c r="GSS42" s="71" t="s">
        <v>40</v>
      </c>
      <c r="GST42" s="71" t="s">
        <v>40</v>
      </c>
      <c r="GSU42" s="71" t="s">
        <v>40</v>
      </c>
      <c r="GSV42" s="71" t="s">
        <v>40</v>
      </c>
      <c r="GSW42" s="71" t="s">
        <v>40</v>
      </c>
      <c r="GSX42" s="71" t="s">
        <v>40</v>
      </c>
      <c r="GSY42" s="71" t="s">
        <v>40</v>
      </c>
      <c r="GSZ42" s="71" t="s">
        <v>40</v>
      </c>
      <c r="GTA42" s="71" t="s">
        <v>40</v>
      </c>
      <c r="GTB42" s="71" t="s">
        <v>40</v>
      </c>
      <c r="GTC42" s="71" t="s">
        <v>40</v>
      </c>
      <c r="GTD42" s="71" t="s">
        <v>40</v>
      </c>
      <c r="GTE42" s="71" t="s">
        <v>40</v>
      </c>
      <c r="GTF42" s="71" t="s">
        <v>40</v>
      </c>
      <c r="GTG42" s="71" t="s">
        <v>40</v>
      </c>
      <c r="GTH42" s="71" t="s">
        <v>40</v>
      </c>
      <c r="GTI42" s="71" t="s">
        <v>40</v>
      </c>
      <c r="GTJ42" s="71" t="s">
        <v>40</v>
      </c>
      <c r="GTK42" s="71" t="s">
        <v>40</v>
      </c>
      <c r="GTL42" s="71" t="s">
        <v>40</v>
      </c>
      <c r="GTM42" s="71" t="s">
        <v>40</v>
      </c>
      <c r="GTN42" s="71" t="s">
        <v>40</v>
      </c>
      <c r="GTO42" s="71" t="s">
        <v>40</v>
      </c>
      <c r="GTP42" s="71" t="s">
        <v>40</v>
      </c>
      <c r="GTQ42" s="71" t="s">
        <v>40</v>
      </c>
      <c r="GTR42" s="71" t="s">
        <v>40</v>
      </c>
      <c r="GTS42" s="71" t="s">
        <v>40</v>
      </c>
      <c r="GTT42" s="71" t="s">
        <v>40</v>
      </c>
      <c r="GTU42" s="71" t="s">
        <v>40</v>
      </c>
      <c r="GTV42" s="71" t="s">
        <v>40</v>
      </c>
      <c r="GTW42" s="71" t="s">
        <v>40</v>
      </c>
      <c r="GTX42" s="71" t="s">
        <v>40</v>
      </c>
      <c r="GTY42" s="71" t="s">
        <v>40</v>
      </c>
      <c r="GTZ42" s="71" t="s">
        <v>40</v>
      </c>
      <c r="GUA42" s="71" t="s">
        <v>40</v>
      </c>
      <c r="GUB42" s="71" t="s">
        <v>40</v>
      </c>
      <c r="GUC42" s="71" t="s">
        <v>40</v>
      </c>
      <c r="GUD42" s="71" t="s">
        <v>40</v>
      </c>
      <c r="GUE42" s="71" t="s">
        <v>40</v>
      </c>
      <c r="GUF42" s="71" t="s">
        <v>40</v>
      </c>
      <c r="GUG42" s="71" t="s">
        <v>40</v>
      </c>
      <c r="GUH42" s="71" t="s">
        <v>40</v>
      </c>
      <c r="GUI42" s="71" t="s">
        <v>40</v>
      </c>
      <c r="GUJ42" s="71" t="s">
        <v>40</v>
      </c>
      <c r="GUK42" s="71" t="s">
        <v>40</v>
      </c>
      <c r="GUL42" s="71" t="s">
        <v>40</v>
      </c>
      <c r="GUM42" s="71" t="s">
        <v>40</v>
      </c>
      <c r="GUN42" s="71" t="s">
        <v>40</v>
      </c>
      <c r="GUO42" s="71" t="s">
        <v>40</v>
      </c>
      <c r="GUP42" s="71" t="s">
        <v>40</v>
      </c>
      <c r="GUQ42" s="71" t="s">
        <v>40</v>
      </c>
      <c r="GUR42" s="71" t="s">
        <v>40</v>
      </c>
      <c r="GUS42" s="71" t="s">
        <v>40</v>
      </c>
      <c r="GUT42" s="71" t="s">
        <v>40</v>
      </c>
      <c r="GUU42" s="71" t="s">
        <v>40</v>
      </c>
      <c r="GUV42" s="71" t="s">
        <v>40</v>
      </c>
      <c r="GUW42" s="71" t="s">
        <v>40</v>
      </c>
      <c r="GUX42" s="71" t="s">
        <v>40</v>
      </c>
      <c r="GUY42" s="71" t="s">
        <v>40</v>
      </c>
      <c r="GUZ42" s="71" t="s">
        <v>40</v>
      </c>
      <c r="GVA42" s="71" t="s">
        <v>40</v>
      </c>
      <c r="GVB42" s="71" t="s">
        <v>40</v>
      </c>
      <c r="GVC42" s="71" t="s">
        <v>40</v>
      </c>
      <c r="GVD42" s="71" t="s">
        <v>40</v>
      </c>
      <c r="GVE42" s="71" t="s">
        <v>40</v>
      </c>
      <c r="GVF42" s="71" t="s">
        <v>40</v>
      </c>
      <c r="GVG42" s="71" t="s">
        <v>40</v>
      </c>
      <c r="GVH42" s="71" t="s">
        <v>40</v>
      </c>
      <c r="GVI42" s="71" t="s">
        <v>40</v>
      </c>
      <c r="GVJ42" s="71" t="s">
        <v>40</v>
      </c>
      <c r="GVK42" s="71" t="s">
        <v>40</v>
      </c>
      <c r="GVL42" s="71" t="s">
        <v>40</v>
      </c>
      <c r="GVM42" s="71" t="s">
        <v>40</v>
      </c>
      <c r="GVN42" s="71" t="s">
        <v>40</v>
      </c>
      <c r="GVO42" s="71" t="s">
        <v>40</v>
      </c>
      <c r="GVP42" s="71" t="s">
        <v>40</v>
      </c>
      <c r="GVQ42" s="71" t="s">
        <v>40</v>
      </c>
      <c r="GVR42" s="71" t="s">
        <v>40</v>
      </c>
      <c r="GVS42" s="71" t="s">
        <v>40</v>
      </c>
      <c r="GVT42" s="71" t="s">
        <v>40</v>
      </c>
      <c r="GVU42" s="71" t="s">
        <v>40</v>
      </c>
      <c r="GVV42" s="71" t="s">
        <v>40</v>
      </c>
      <c r="GVW42" s="71" t="s">
        <v>40</v>
      </c>
      <c r="GVX42" s="71" t="s">
        <v>40</v>
      </c>
      <c r="GVY42" s="71" t="s">
        <v>40</v>
      </c>
      <c r="GVZ42" s="71" t="s">
        <v>40</v>
      </c>
      <c r="GWA42" s="71" t="s">
        <v>40</v>
      </c>
      <c r="GWB42" s="71" t="s">
        <v>40</v>
      </c>
      <c r="GWC42" s="71" t="s">
        <v>40</v>
      </c>
      <c r="GWD42" s="71" t="s">
        <v>40</v>
      </c>
      <c r="GWE42" s="71" t="s">
        <v>40</v>
      </c>
      <c r="GWF42" s="71" t="s">
        <v>40</v>
      </c>
      <c r="GWG42" s="71" t="s">
        <v>40</v>
      </c>
      <c r="GWH42" s="71" t="s">
        <v>40</v>
      </c>
      <c r="GWI42" s="71" t="s">
        <v>40</v>
      </c>
      <c r="GWJ42" s="71" t="s">
        <v>40</v>
      </c>
      <c r="GWK42" s="71" t="s">
        <v>40</v>
      </c>
      <c r="GWL42" s="71" t="s">
        <v>40</v>
      </c>
      <c r="GWM42" s="71" t="s">
        <v>40</v>
      </c>
      <c r="GWN42" s="71" t="s">
        <v>40</v>
      </c>
      <c r="GWO42" s="71" t="s">
        <v>40</v>
      </c>
      <c r="GWP42" s="71" t="s">
        <v>40</v>
      </c>
      <c r="GWQ42" s="71" t="s">
        <v>40</v>
      </c>
      <c r="GWR42" s="71" t="s">
        <v>40</v>
      </c>
      <c r="GWS42" s="71" t="s">
        <v>40</v>
      </c>
      <c r="GWT42" s="71" t="s">
        <v>40</v>
      </c>
      <c r="GWU42" s="71" t="s">
        <v>40</v>
      </c>
      <c r="GWV42" s="71" t="s">
        <v>40</v>
      </c>
      <c r="GWW42" s="71" t="s">
        <v>40</v>
      </c>
      <c r="GWX42" s="71" t="s">
        <v>40</v>
      </c>
      <c r="GWY42" s="71" t="s">
        <v>40</v>
      </c>
      <c r="GWZ42" s="71" t="s">
        <v>40</v>
      </c>
      <c r="GXA42" s="71" t="s">
        <v>40</v>
      </c>
      <c r="GXB42" s="71" t="s">
        <v>40</v>
      </c>
      <c r="GXC42" s="71" t="s">
        <v>40</v>
      </c>
      <c r="GXD42" s="71" t="s">
        <v>40</v>
      </c>
      <c r="GXE42" s="71" t="s">
        <v>40</v>
      </c>
      <c r="GXF42" s="71" t="s">
        <v>40</v>
      </c>
      <c r="GXG42" s="71" t="s">
        <v>40</v>
      </c>
      <c r="GXH42" s="71" t="s">
        <v>40</v>
      </c>
      <c r="GXI42" s="71" t="s">
        <v>40</v>
      </c>
      <c r="GXJ42" s="71" t="s">
        <v>40</v>
      </c>
      <c r="GXK42" s="71" t="s">
        <v>40</v>
      </c>
      <c r="GXL42" s="71" t="s">
        <v>40</v>
      </c>
      <c r="GXM42" s="71" t="s">
        <v>40</v>
      </c>
      <c r="GXN42" s="71" t="s">
        <v>40</v>
      </c>
      <c r="GXO42" s="71" t="s">
        <v>40</v>
      </c>
      <c r="GXP42" s="71" t="s">
        <v>40</v>
      </c>
      <c r="GXQ42" s="71" t="s">
        <v>40</v>
      </c>
      <c r="GXR42" s="71" t="s">
        <v>40</v>
      </c>
      <c r="GXS42" s="71" t="s">
        <v>40</v>
      </c>
      <c r="GXT42" s="71" t="s">
        <v>40</v>
      </c>
      <c r="GXU42" s="71" t="s">
        <v>40</v>
      </c>
      <c r="GXV42" s="71" t="s">
        <v>40</v>
      </c>
      <c r="GXW42" s="71" t="s">
        <v>40</v>
      </c>
      <c r="GXX42" s="71" t="s">
        <v>40</v>
      </c>
      <c r="GXY42" s="71" t="s">
        <v>40</v>
      </c>
      <c r="GXZ42" s="71" t="s">
        <v>40</v>
      </c>
      <c r="GYA42" s="71" t="s">
        <v>40</v>
      </c>
      <c r="GYB42" s="71" t="s">
        <v>40</v>
      </c>
      <c r="GYC42" s="71" t="s">
        <v>40</v>
      </c>
      <c r="GYD42" s="71" t="s">
        <v>40</v>
      </c>
      <c r="GYE42" s="71" t="s">
        <v>40</v>
      </c>
      <c r="GYF42" s="71" t="s">
        <v>40</v>
      </c>
      <c r="GYG42" s="71" t="s">
        <v>40</v>
      </c>
      <c r="GYH42" s="71" t="s">
        <v>40</v>
      </c>
      <c r="GYI42" s="71" t="s">
        <v>40</v>
      </c>
      <c r="GYJ42" s="71" t="s">
        <v>40</v>
      </c>
      <c r="GYK42" s="71" t="s">
        <v>40</v>
      </c>
      <c r="GYL42" s="71" t="s">
        <v>40</v>
      </c>
      <c r="GYM42" s="71" t="s">
        <v>40</v>
      </c>
      <c r="GYN42" s="71" t="s">
        <v>40</v>
      </c>
      <c r="GYO42" s="71" t="s">
        <v>40</v>
      </c>
      <c r="GYP42" s="71" t="s">
        <v>40</v>
      </c>
      <c r="GYQ42" s="71" t="s">
        <v>40</v>
      </c>
      <c r="GYR42" s="71" t="s">
        <v>40</v>
      </c>
      <c r="GYS42" s="71" t="s">
        <v>40</v>
      </c>
      <c r="GYT42" s="71" t="s">
        <v>40</v>
      </c>
      <c r="GYU42" s="71" t="s">
        <v>40</v>
      </c>
      <c r="GYV42" s="71" t="s">
        <v>40</v>
      </c>
      <c r="GYW42" s="71" t="s">
        <v>40</v>
      </c>
      <c r="GYX42" s="71" t="s">
        <v>40</v>
      </c>
      <c r="GYY42" s="71" t="s">
        <v>40</v>
      </c>
      <c r="GYZ42" s="71" t="s">
        <v>40</v>
      </c>
      <c r="GZA42" s="71" t="s">
        <v>40</v>
      </c>
      <c r="GZB42" s="71" t="s">
        <v>40</v>
      </c>
      <c r="GZC42" s="71" t="s">
        <v>40</v>
      </c>
      <c r="GZD42" s="71" t="s">
        <v>40</v>
      </c>
      <c r="GZE42" s="71" t="s">
        <v>40</v>
      </c>
      <c r="GZF42" s="71" t="s">
        <v>40</v>
      </c>
      <c r="GZG42" s="71" t="s">
        <v>40</v>
      </c>
      <c r="GZH42" s="71" t="s">
        <v>40</v>
      </c>
      <c r="GZI42" s="71" t="s">
        <v>40</v>
      </c>
      <c r="GZJ42" s="71" t="s">
        <v>40</v>
      </c>
      <c r="GZK42" s="71" t="s">
        <v>40</v>
      </c>
      <c r="GZL42" s="71" t="s">
        <v>40</v>
      </c>
      <c r="GZM42" s="71" t="s">
        <v>40</v>
      </c>
      <c r="GZN42" s="71" t="s">
        <v>40</v>
      </c>
      <c r="GZO42" s="71" t="s">
        <v>40</v>
      </c>
      <c r="GZP42" s="71" t="s">
        <v>40</v>
      </c>
      <c r="GZQ42" s="71" t="s">
        <v>40</v>
      </c>
      <c r="GZR42" s="71" t="s">
        <v>40</v>
      </c>
      <c r="GZS42" s="71" t="s">
        <v>40</v>
      </c>
      <c r="GZT42" s="71" t="s">
        <v>40</v>
      </c>
      <c r="GZU42" s="71" t="s">
        <v>40</v>
      </c>
      <c r="GZV42" s="71" t="s">
        <v>40</v>
      </c>
      <c r="GZW42" s="71" t="s">
        <v>40</v>
      </c>
      <c r="GZX42" s="71" t="s">
        <v>40</v>
      </c>
      <c r="GZY42" s="71" t="s">
        <v>40</v>
      </c>
      <c r="GZZ42" s="71" t="s">
        <v>40</v>
      </c>
      <c r="HAA42" s="71" t="s">
        <v>40</v>
      </c>
      <c r="HAB42" s="71" t="s">
        <v>40</v>
      </c>
      <c r="HAC42" s="71" t="s">
        <v>40</v>
      </c>
      <c r="HAD42" s="71" t="s">
        <v>40</v>
      </c>
      <c r="HAE42" s="71" t="s">
        <v>40</v>
      </c>
      <c r="HAF42" s="71" t="s">
        <v>40</v>
      </c>
      <c r="HAG42" s="71" t="s">
        <v>40</v>
      </c>
      <c r="HAH42" s="71" t="s">
        <v>40</v>
      </c>
      <c r="HAI42" s="71" t="s">
        <v>40</v>
      </c>
      <c r="HAJ42" s="71" t="s">
        <v>40</v>
      </c>
      <c r="HAK42" s="71" t="s">
        <v>40</v>
      </c>
      <c r="HAL42" s="71" t="s">
        <v>40</v>
      </c>
      <c r="HAM42" s="71" t="s">
        <v>40</v>
      </c>
      <c r="HAN42" s="71" t="s">
        <v>40</v>
      </c>
      <c r="HAO42" s="71" t="s">
        <v>40</v>
      </c>
      <c r="HAP42" s="71" t="s">
        <v>40</v>
      </c>
      <c r="HAQ42" s="71" t="s">
        <v>40</v>
      </c>
      <c r="HAR42" s="71" t="s">
        <v>40</v>
      </c>
      <c r="HAS42" s="71" t="s">
        <v>40</v>
      </c>
      <c r="HAT42" s="71" t="s">
        <v>40</v>
      </c>
      <c r="HAU42" s="71" t="s">
        <v>40</v>
      </c>
      <c r="HAV42" s="71" t="s">
        <v>40</v>
      </c>
      <c r="HAW42" s="71" t="s">
        <v>40</v>
      </c>
      <c r="HAX42" s="71" t="s">
        <v>40</v>
      </c>
      <c r="HAY42" s="71" t="s">
        <v>40</v>
      </c>
      <c r="HAZ42" s="71" t="s">
        <v>40</v>
      </c>
      <c r="HBA42" s="71" t="s">
        <v>40</v>
      </c>
      <c r="HBB42" s="71" t="s">
        <v>40</v>
      </c>
      <c r="HBC42" s="71" t="s">
        <v>40</v>
      </c>
      <c r="HBD42" s="71" t="s">
        <v>40</v>
      </c>
      <c r="HBE42" s="71" t="s">
        <v>40</v>
      </c>
      <c r="HBF42" s="71" t="s">
        <v>40</v>
      </c>
      <c r="HBG42" s="71" t="s">
        <v>40</v>
      </c>
      <c r="HBH42" s="71" t="s">
        <v>40</v>
      </c>
      <c r="HBI42" s="71" t="s">
        <v>40</v>
      </c>
      <c r="HBJ42" s="71" t="s">
        <v>40</v>
      </c>
      <c r="HBK42" s="71" t="s">
        <v>40</v>
      </c>
      <c r="HBL42" s="71" t="s">
        <v>40</v>
      </c>
      <c r="HBM42" s="71" t="s">
        <v>40</v>
      </c>
      <c r="HBN42" s="71" t="s">
        <v>40</v>
      </c>
      <c r="HBO42" s="71" t="s">
        <v>40</v>
      </c>
      <c r="HBP42" s="71" t="s">
        <v>40</v>
      </c>
      <c r="HBQ42" s="71" t="s">
        <v>40</v>
      </c>
      <c r="HBR42" s="71" t="s">
        <v>40</v>
      </c>
      <c r="HBS42" s="71" t="s">
        <v>40</v>
      </c>
      <c r="HBT42" s="71" t="s">
        <v>40</v>
      </c>
      <c r="HBU42" s="71" t="s">
        <v>40</v>
      </c>
      <c r="HBV42" s="71" t="s">
        <v>40</v>
      </c>
      <c r="HBW42" s="71" t="s">
        <v>40</v>
      </c>
      <c r="HBX42" s="71" t="s">
        <v>40</v>
      </c>
      <c r="HBY42" s="71" t="s">
        <v>40</v>
      </c>
      <c r="HBZ42" s="71" t="s">
        <v>40</v>
      </c>
      <c r="HCA42" s="71" t="s">
        <v>40</v>
      </c>
      <c r="HCB42" s="71" t="s">
        <v>40</v>
      </c>
      <c r="HCC42" s="71" t="s">
        <v>40</v>
      </c>
      <c r="HCD42" s="71" t="s">
        <v>40</v>
      </c>
      <c r="HCE42" s="71" t="s">
        <v>40</v>
      </c>
      <c r="HCF42" s="71" t="s">
        <v>40</v>
      </c>
      <c r="HCG42" s="71" t="s">
        <v>40</v>
      </c>
      <c r="HCH42" s="71" t="s">
        <v>40</v>
      </c>
      <c r="HCI42" s="71" t="s">
        <v>40</v>
      </c>
      <c r="HCJ42" s="71" t="s">
        <v>40</v>
      </c>
      <c r="HCK42" s="71" t="s">
        <v>40</v>
      </c>
      <c r="HCL42" s="71" t="s">
        <v>40</v>
      </c>
      <c r="HCM42" s="71" t="s">
        <v>40</v>
      </c>
      <c r="HCN42" s="71" t="s">
        <v>40</v>
      </c>
      <c r="HCO42" s="71" t="s">
        <v>40</v>
      </c>
      <c r="HCP42" s="71" t="s">
        <v>40</v>
      </c>
      <c r="HCQ42" s="71" t="s">
        <v>40</v>
      </c>
      <c r="HCR42" s="71" t="s">
        <v>40</v>
      </c>
      <c r="HCS42" s="71" t="s">
        <v>40</v>
      </c>
      <c r="HCT42" s="71" t="s">
        <v>40</v>
      </c>
      <c r="HCU42" s="71" t="s">
        <v>40</v>
      </c>
      <c r="HCV42" s="71" t="s">
        <v>40</v>
      </c>
      <c r="HCW42" s="71" t="s">
        <v>40</v>
      </c>
      <c r="HCX42" s="71" t="s">
        <v>40</v>
      </c>
      <c r="HCY42" s="71" t="s">
        <v>40</v>
      </c>
      <c r="HCZ42" s="71" t="s">
        <v>40</v>
      </c>
      <c r="HDA42" s="71" t="s">
        <v>40</v>
      </c>
      <c r="HDB42" s="71" t="s">
        <v>40</v>
      </c>
      <c r="HDC42" s="71" t="s">
        <v>40</v>
      </c>
      <c r="HDD42" s="71" t="s">
        <v>40</v>
      </c>
      <c r="HDE42" s="71" t="s">
        <v>40</v>
      </c>
      <c r="HDF42" s="71" t="s">
        <v>40</v>
      </c>
      <c r="HDG42" s="71" t="s">
        <v>40</v>
      </c>
      <c r="HDH42" s="71" t="s">
        <v>40</v>
      </c>
      <c r="HDI42" s="71" t="s">
        <v>40</v>
      </c>
      <c r="HDJ42" s="71" t="s">
        <v>40</v>
      </c>
      <c r="HDK42" s="71" t="s">
        <v>40</v>
      </c>
      <c r="HDL42" s="71" t="s">
        <v>40</v>
      </c>
      <c r="HDM42" s="71" t="s">
        <v>40</v>
      </c>
      <c r="HDN42" s="71" t="s">
        <v>40</v>
      </c>
      <c r="HDO42" s="71" t="s">
        <v>40</v>
      </c>
      <c r="HDP42" s="71" t="s">
        <v>40</v>
      </c>
      <c r="HDQ42" s="71" t="s">
        <v>40</v>
      </c>
      <c r="HDR42" s="71" t="s">
        <v>40</v>
      </c>
      <c r="HDS42" s="71" t="s">
        <v>40</v>
      </c>
      <c r="HDT42" s="71" t="s">
        <v>40</v>
      </c>
      <c r="HDU42" s="71" t="s">
        <v>40</v>
      </c>
      <c r="HDV42" s="71" t="s">
        <v>40</v>
      </c>
      <c r="HDW42" s="71" t="s">
        <v>40</v>
      </c>
      <c r="HDX42" s="71" t="s">
        <v>40</v>
      </c>
      <c r="HDY42" s="71" t="s">
        <v>40</v>
      </c>
      <c r="HDZ42" s="71" t="s">
        <v>40</v>
      </c>
      <c r="HEA42" s="71" t="s">
        <v>40</v>
      </c>
      <c r="HEB42" s="71" t="s">
        <v>40</v>
      </c>
      <c r="HEC42" s="71" t="s">
        <v>40</v>
      </c>
      <c r="HED42" s="71" t="s">
        <v>40</v>
      </c>
      <c r="HEE42" s="71" t="s">
        <v>40</v>
      </c>
      <c r="HEF42" s="71" t="s">
        <v>40</v>
      </c>
      <c r="HEG42" s="71" t="s">
        <v>40</v>
      </c>
      <c r="HEH42" s="71" t="s">
        <v>40</v>
      </c>
      <c r="HEI42" s="71" t="s">
        <v>40</v>
      </c>
      <c r="HEJ42" s="71" t="s">
        <v>40</v>
      </c>
      <c r="HEK42" s="71" t="s">
        <v>40</v>
      </c>
      <c r="HEL42" s="71" t="s">
        <v>40</v>
      </c>
      <c r="HEM42" s="71" t="s">
        <v>40</v>
      </c>
      <c r="HEN42" s="71" t="s">
        <v>40</v>
      </c>
      <c r="HEO42" s="71" t="s">
        <v>40</v>
      </c>
      <c r="HEP42" s="71" t="s">
        <v>40</v>
      </c>
      <c r="HEQ42" s="71" t="s">
        <v>40</v>
      </c>
      <c r="HER42" s="71" t="s">
        <v>40</v>
      </c>
      <c r="HES42" s="71" t="s">
        <v>40</v>
      </c>
      <c r="HET42" s="71" t="s">
        <v>40</v>
      </c>
      <c r="HEU42" s="71" t="s">
        <v>40</v>
      </c>
      <c r="HEV42" s="71" t="s">
        <v>40</v>
      </c>
      <c r="HEW42" s="71" t="s">
        <v>40</v>
      </c>
      <c r="HEX42" s="71" t="s">
        <v>40</v>
      </c>
      <c r="HEY42" s="71" t="s">
        <v>40</v>
      </c>
      <c r="HEZ42" s="71" t="s">
        <v>40</v>
      </c>
      <c r="HFA42" s="71" t="s">
        <v>40</v>
      </c>
      <c r="HFB42" s="71" t="s">
        <v>40</v>
      </c>
      <c r="HFC42" s="71" t="s">
        <v>40</v>
      </c>
      <c r="HFD42" s="71" t="s">
        <v>40</v>
      </c>
      <c r="HFE42" s="71" t="s">
        <v>40</v>
      </c>
      <c r="HFF42" s="71" t="s">
        <v>40</v>
      </c>
      <c r="HFG42" s="71" t="s">
        <v>40</v>
      </c>
      <c r="HFH42" s="71" t="s">
        <v>40</v>
      </c>
      <c r="HFI42" s="71" t="s">
        <v>40</v>
      </c>
      <c r="HFJ42" s="71" t="s">
        <v>40</v>
      </c>
      <c r="HFK42" s="71" t="s">
        <v>40</v>
      </c>
      <c r="HFL42" s="71" t="s">
        <v>40</v>
      </c>
      <c r="HFM42" s="71" t="s">
        <v>40</v>
      </c>
      <c r="HFN42" s="71" t="s">
        <v>40</v>
      </c>
      <c r="HFO42" s="71" t="s">
        <v>40</v>
      </c>
      <c r="HFP42" s="71" t="s">
        <v>40</v>
      </c>
      <c r="HFQ42" s="71" t="s">
        <v>40</v>
      </c>
      <c r="HFR42" s="71" t="s">
        <v>40</v>
      </c>
      <c r="HFS42" s="71" t="s">
        <v>40</v>
      </c>
      <c r="HFT42" s="71" t="s">
        <v>40</v>
      </c>
      <c r="HFU42" s="71" t="s">
        <v>40</v>
      </c>
      <c r="HFV42" s="71" t="s">
        <v>40</v>
      </c>
      <c r="HFW42" s="71" t="s">
        <v>40</v>
      </c>
      <c r="HFX42" s="71" t="s">
        <v>40</v>
      </c>
      <c r="HFY42" s="71" t="s">
        <v>40</v>
      </c>
      <c r="HFZ42" s="71" t="s">
        <v>40</v>
      </c>
      <c r="HGA42" s="71" t="s">
        <v>40</v>
      </c>
      <c r="HGB42" s="71" t="s">
        <v>40</v>
      </c>
      <c r="HGC42" s="71" t="s">
        <v>40</v>
      </c>
      <c r="HGD42" s="71" t="s">
        <v>40</v>
      </c>
      <c r="HGE42" s="71" t="s">
        <v>40</v>
      </c>
      <c r="HGF42" s="71" t="s">
        <v>40</v>
      </c>
      <c r="HGG42" s="71" t="s">
        <v>40</v>
      </c>
      <c r="HGH42" s="71" t="s">
        <v>40</v>
      </c>
      <c r="HGI42" s="71" t="s">
        <v>40</v>
      </c>
      <c r="HGJ42" s="71" t="s">
        <v>40</v>
      </c>
      <c r="HGK42" s="71" t="s">
        <v>40</v>
      </c>
      <c r="HGL42" s="71" t="s">
        <v>40</v>
      </c>
      <c r="HGM42" s="71" t="s">
        <v>40</v>
      </c>
      <c r="HGN42" s="71" t="s">
        <v>40</v>
      </c>
      <c r="HGO42" s="71" t="s">
        <v>40</v>
      </c>
      <c r="HGP42" s="71" t="s">
        <v>40</v>
      </c>
      <c r="HGQ42" s="71" t="s">
        <v>40</v>
      </c>
      <c r="HGR42" s="71" t="s">
        <v>40</v>
      </c>
      <c r="HGS42" s="71" t="s">
        <v>40</v>
      </c>
      <c r="HGT42" s="71" t="s">
        <v>40</v>
      </c>
      <c r="HGU42" s="71" t="s">
        <v>40</v>
      </c>
      <c r="HGV42" s="71" t="s">
        <v>40</v>
      </c>
      <c r="HGW42" s="71" t="s">
        <v>40</v>
      </c>
      <c r="HGX42" s="71" t="s">
        <v>40</v>
      </c>
      <c r="HGY42" s="71" t="s">
        <v>40</v>
      </c>
      <c r="HGZ42" s="71" t="s">
        <v>40</v>
      </c>
      <c r="HHA42" s="71" t="s">
        <v>40</v>
      </c>
      <c r="HHB42" s="71" t="s">
        <v>40</v>
      </c>
      <c r="HHC42" s="71" t="s">
        <v>40</v>
      </c>
      <c r="HHD42" s="71" t="s">
        <v>40</v>
      </c>
      <c r="HHE42" s="71" t="s">
        <v>40</v>
      </c>
      <c r="HHF42" s="71" t="s">
        <v>40</v>
      </c>
      <c r="HHG42" s="71" t="s">
        <v>40</v>
      </c>
      <c r="HHH42" s="71" t="s">
        <v>40</v>
      </c>
      <c r="HHI42" s="71" t="s">
        <v>40</v>
      </c>
      <c r="HHJ42" s="71" t="s">
        <v>40</v>
      </c>
      <c r="HHK42" s="71" t="s">
        <v>40</v>
      </c>
      <c r="HHL42" s="71" t="s">
        <v>40</v>
      </c>
      <c r="HHM42" s="71" t="s">
        <v>40</v>
      </c>
      <c r="HHN42" s="71" t="s">
        <v>40</v>
      </c>
      <c r="HHO42" s="71" t="s">
        <v>40</v>
      </c>
      <c r="HHP42" s="71" t="s">
        <v>40</v>
      </c>
      <c r="HHQ42" s="71" t="s">
        <v>40</v>
      </c>
      <c r="HHR42" s="71" t="s">
        <v>40</v>
      </c>
      <c r="HHS42" s="71" t="s">
        <v>40</v>
      </c>
      <c r="HHT42" s="71" t="s">
        <v>40</v>
      </c>
      <c r="HHU42" s="71" t="s">
        <v>40</v>
      </c>
      <c r="HHV42" s="71" t="s">
        <v>40</v>
      </c>
      <c r="HHW42" s="71" t="s">
        <v>40</v>
      </c>
      <c r="HHX42" s="71" t="s">
        <v>40</v>
      </c>
      <c r="HHY42" s="71" t="s">
        <v>40</v>
      </c>
      <c r="HHZ42" s="71" t="s">
        <v>40</v>
      </c>
      <c r="HIA42" s="71" t="s">
        <v>40</v>
      </c>
      <c r="HIB42" s="71" t="s">
        <v>40</v>
      </c>
      <c r="HIC42" s="71" t="s">
        <v>40</v>
      </c>
      <c r="HID42" s="71" t="s">
        <v>40</v>
      </c>
      <c r="HIE42" s="71" t="s">
        <v>40</v>
      </c>
      <c r="HIF42" s="71" t="s">
        <v>40</v>
      </c>
      <c r="HIG42" s="71" t="s">
        <v>40</v>
      </c>
      <c r="HIH42" s="71" t="s">
        <v>40</v>
      </c>
      <c r="HII42" s="71" t="s">
        <v>40</v>
      </c>
      <c r="HIJ42" s="71" t="s">
        <v>40</v>
      </c>
      <c r="HIK42" s="71" t="s">
        <v>40</v>
      </c>
      <c r="HIL42" s="71" t="s">
        <v>40</v>
      </c>
      <c r="HIM42" s="71" t="s">
        <v>40</v>
      </c>
      <c r="HIN42" s="71" t="s">
        <v>40</v>
      </c>
      <c r="HIO42" s="71" t="s">
        <v>40</v>
      </c>
      <c r="HIP42" s="71" t="s">
        <v>40</v>
      </c>
      <c r="HIQ42" s="71" t="s">
        <v>40</v>
      </c>
      <c r="HIR42" s="71" t="s">
        <v>40</v>
      </c>
      <c r="HIS42" s="71" t="s">
        <v>40</v>
      </c>
      <c r="HIT42" s="71" t="s">
        <v>40</v>
      </c>
      <c r="HIU42" s="71" t="s">
        <v>40</v>
      </c>
      <c r="HIV42" s="71" t="s">
        <v>40</v>
      </c>
      <c r="HIW42" s="71" t="s">
        <v>40</v>
      </c>
      <c r="HIX42" s="71" t="s">
        <v>40</v>
      </c>
      <c r="HIY42" s="71" t="s">
        <v>40</v>
      </c>
      <c r="HIZ42" s="71" t="s">
        <v>40</v>
      </c>
      <c r="HJA42" s="71" t="s">
        <v>40</v>
      </c>
      <c r="HJB42" s="71" t="s">
        <v>40</v>
      </c>
      <c r="HJC42" s="71" t="s">
        <v>40</v>
      </c>
      <c r="HJD42" s="71" t="s">
        <v>40</v>
      </c>
      <c r="HJE42" s="71" t="s">
        <v>40</v>
      </c>
      <c r="HJF42" s="71" t="s">
        <v>40</v>
      </c>
      <c r="HJG42" s="71" t="s">
        <v>40</v>
      </c>
      <c r="HJH42" s="71" t="s">
        <v>40</v>
      </c>
      <c r="HJI42" s="71" t="s">
        <v>40</v>
      </c>
      <c r="HJJ42" s="71" t="s">
        <v>40</v>
      </c>
      <c r="HJK42" s="71" t="s">
        <v>40</v>
      </c>
      <c r="HJL42" s="71" t="s">
        <v>40</v>
      </c>
      <c r="HJM42" s="71" t="s">
        <v>40</v>
      </c>
      <c r="HJN42" s="71" t="s">
        <v>40</v>
      </c>
      <c r="HJO42" s="71" t="s">
        <v>40</v>
      </c>
      <c r="HJP42" s="71" t="s">
        <v>40</v>
      </c>
      <c r="HJQ42" s="71" t="s">
        <v>40</v>
      </c>
      <c r="HJR42" s="71" t="s">
        <v>40</v>
      </c>
      <c r="HJS42" s="71" t="s">
        <v>40</v>
      </c>
      <c r="HJT42" s="71" t="s">
        <v>40</v>
      </c>
      <c r="HJU42" s="71" t="s">
        <v>40</v>
      </c>
      <c r="HJV42" s="71" t="s">
        <v>40</v>
      </c>
      <c r="HJW42" s="71" t="s">
        <v>40</v>
      </c>
      <c r="HJX42" s="71" t="s">
        <v>40</v>
      </c>
      <c r="HJY42" s="71" t="s">
        <v>40</v>
      </c>
      <c r="HJZ42" s="71" t="s">
        <v>40</v>
      </c>
      <c r="HKA42" s="71" t="s">
        <v>40</v>
      </c>
      <c r="HKB42" s="71" t="s">
        <v>40</v>
      </c>
      <c r="HKC42" s="71" t="s">
        <v>40</v>
      </c>
      <c r="HKD42" s="71" t="s">
        <v>40</v>
      </c>
      <c r="HKE42" s="71" t="s">
        <v>40</v>
      </c>
      <c r="HKF42" s="71" t="s">
        <v>40</v>
      </c>
      <c r="HKG42" s="71" t="s">
        <v>40</v>
      </c>
      <c r="HKH42" s="71" t="s">
        <v>40</v>
      </c>
      <c r="HKI42" s="71" t="s">
        <v>40</v>
      </c>
      <c r="HKJ42" s="71" t="s">
        <v>40</v>
      </c>
      <c r="HKK42" s="71" t="s">
        <v>40</v>
      </c>
      <c r="HKL42" s="71" t="s">
        <v>40</v>
      </c>
      <c r="HKM42" s="71" t="s">
        <v>40</v>
      </c>
      <c r="HKN42" s="71" t="s">
        <v>40</v>
      </c>
      <c r="HKO42" s="71" t="s">
        <v>40</v>
      </c>
      <c r="HKP42" s="71" t="s">
        <v>40</v>
      </c>
      <c r="HKQ42" s="71" t="s">
        <v>40</v>
      </c>
      <c r="HKR42" s="71" t="s">
        <v>40</v>
      </c>
      <c r="HKS42" s="71" t="s">
        <v>40</v>
      </c>
      <c r="HKT42" s="71" t="s">
        <v>40</v>
      </c>
      <c r="HKU42" s="71" t="s">
        <v>40</v>
      </c>
      <c r="HKV42" s="71" t="s">
        <v>40</v>
      </c>
      <c r="HKW42" s="71" t="s">
        <v>40</v>
      </c>
      <c r="HKX42" s="71" t="s">
        <v>40</v>
      </c>
      <c r="HKY42" s="71" t="s">
        <v>40</v>
      </c>
      <c r="HKZ42" s="71" t="s">
        <v>40</v>
      </c>
      <c r="HLA42" s="71" t="s">
        <v>40</v>
      </c>
      <c r="HLB42" s="71" t="s">
        <v>40</v>
      </c>
      <c r="HLC42" s="71" t="s">
        <v>40</v>
      </c>
      <c r="HLD42" s="71" t="s">
        <v>40</v>
      </c>
      <c r="HLE42" s="71" t="s">
        <v>40</v>
      </c>
      <c r="HLF42" s="71" t="s">
        <v>40</v>
      </c>
      <c r="HLG42" s="71" t="s">
        <v>40</v>
      </c>
      <c r="HLH42" s="71" t="s">
        <v>40</v>
      </c>
      <c r="HLI42" s="71" t="s">
        <v>40</v>
      </c>
      <c r="HLJ42" s="71" t="s">
        <v>40</v>
      </c>
      <c r="HLK42" s="71" t="s">
        <v>40</v>
      </c>
      <c r="HLL42" s="71" t="s">
        <v>40</v>
      </c>
      <c r="HLM42" s="71" t="s">
        <v>40</v>
      </c>
      <c r="HLN42" s="71" t="s">
        <v>40</v>
      </c>
      <c r="HLO42" s="71" t="s">
        <v>40</v>
      </c>
      <c r="HLP42" s="71" t="s">
        <v>40</v>
      </c>
      <c r="HLQ42" s="71" t="s">
        <v>40</v>
      </c>
      <c r="HLR42" s="71" t="s">
        <v>40</v>
      </c>
      <c r="HLS42" s="71" t="s">
        <v>40</v>
      </c>
      <c r="HLT42" s="71" t="s">
        <v>40</v>
      </c>
      <c r="HLU42" s="71" t="s">
        <v>40</v>
      </c>
      <c r="HLV42" s="71" t="s">
        <v>40</v>
      </c>
      <c r="HLW42" s="71" t="s">
        <v>40</v>
      </c>
      <c r="HLX42" s="71" t="s">
        <v>40</v>
      </c>
      <c r="HLY42" s="71" t="s">
        <v>40</v>
      </c>
      <c r="HLZ42" s="71" t="s">
        <v>40</v>
      </c>
      <c r="HMA42" s="71" t="s">
        <v>40</v>
      </c>
      <c r="HMB42" s="71" t="s">
        <v>40</v>
      </c>
      <c r="HMC42" s="71" t="s">
        <v>40</v>
      </c>
      <c r="HMD42" s="71" t="s">
        <v>40</v>
      </c>
      <c r="HME42" s="71" t="s">
        <v>40</v>
      </c>
      <c r="HMF42" s="71" t="s">
        <v>40</v>
      </c>
      <c r="HMG42" s="71" t="s">
        <v>40</v>
      </c>
      <c r="HMH42" s="71" t="s">
        <v>40</v>
      </c>
      <c r="HMI42" s="71" t="s">
        <v>40</v>
      </c>
      <c r="HMJ42" s="71" t="s">
        <v>40</v>
      </c>
      <c r="HMK42" s="71" t="s">
        <v>40</v>
      </c>
      <c r="HML42" s="71" t="s">
        <v>40</v>
      </c>
      <c r="HMM42" s="71" t="s">
        <v>40</v>
      </c>
      <c r="HMN42" s="71" t="s">
        <v>40</v>
      </c>
      <c r="HMO42" s="71" t="s">
        <v>40</v>
      </c>
      <c r="HMP42" s="71" t="s">
        <v>40</v>
      </c>
      <c r="HMQ42" s="71" t="s">
        <v>40</v>
      </c>
      <c r="HMR42" s="71" t="s">
        <v>40</v>
      </c>
      <c r="HMS42" s="71" t="s">
        <v>40</v>
      </c>
      <c r="HMT42" s="71" t="s">
        <v>40</v>
      </c>
      <c r="HMU42" s="71" t="s">
        <v>40</v>
      </c>
      <c r="HMV42" s="71" t="s">
        <v>40</v>
      </c>
      <c r="HMW42" s="71" t="s">
        <v>40</v>
      </c>
      <c r="HMX42" s="71" t="s">
        <v>40</v>
      </c>
      <c r="HMY42" s="71" t="s">
        <v>40</v>
      </c>
      <c r="HMZ42" s="71" t="s">
        <v>40</v>
      </c>
      <c r="HNA42" s="71" t="s">
        <v>40</v>
      </c>
      <c r="HNB42" s="71" t="s">
        <v>40</v>
      </c>
      <c r="HNC42" s="71" t="s">
        <v>40</v>
      </c>
      <c r="HND42" s="71" t="s">
        <v>40</v>
      </c>
      <c r="HNE42" s="71" t="s">
        <v>40</v>
      </c>
      <c r="HNF42" s="71" t="s">
        <v>40</v>
      </c>
      <c r="HNG42" s="71" t="s">
        <v>40</v>
      </c>
      <c r="HNH42" s="71" t="s">
        <v>40</v>
      </c>
      <c r="HNI42" s="71" t="s">
        <v>40</v>
      </c>
      <c r="HNJ42" s="71" t="s">
        <v>40</v>
      </c>
      <c r="HNK42" s="71" t="s">
        <v>40</v>
      </c>
      <c r="HNL42" s="71" t="s">
        <v>40</v>
      </c>
      <c r="HNM42" s="71" t="s">
        <v>40</v>
      </c>
      <c r="HNN42" s="71" t="s">
        <v>40</v>
      </c>
      <c r="HNO42" s="71" t="s">
        <v>40</v>
      </c>
      <c r="HNP42" s="71" t="s">
        <v>40</v>
      </c>
      <c r="HNQ42" s="71" t="s">
        <v>40</v>
      </c>
      <c r="HNR42" s="71" t="s">
        <v>40</v>
      </c>
      <c r="HNS42" s="71" t="s">
        <v>40</v>
      </c>
      <c r="HNT42" s="71" t="s">
        <v>40</v>
      </c>
      <c r="HNU42" s="71" t="s">
        <v>40</v>
      </c>
      <c r="HNV42" s="71" t="s">
        <v>40</v>
      </c>
      <c r="HNW42" s="71" t="s">
        <v>40</v>
      </c>
      <c r="HNX42" s="71" t="s">
        <v>40</v>
      </c>
      <c r="HNY42" s="71" t="s">
        <v>40</v>
      </c>
      <c r="HNZ42" s="71" t="s">
        <v>40</v>
      </c>
      <c r="HOA42" s="71" t="s">
        <v>40</v>
      </c>
      <c r="HOB42" s="71" t="s">
        <v>40</v>
      </c>
      <c r="HOC42" s="71" t="s">
        <v>40</v>
      </c>
      <c r="HOD42" s="71" t="s">
        <v>40</v>
      </c>
      <c r="HOE42" s="71" t="s">
        <v>40</v>
      </c>
      <c r="HOF42" s="71" t="s">
        <v>40</v>
      </c>
      <c r="HOG42" s="71" t="s">
        <v>40</v>
      </c>
      <c r="HOH42" s="71" t="s">
        <v>40</v>
      </c>
      <c r="HOI42" s="71" t="s">
        <v>40</v>
      </c>
      <c r="HOJ42" s="71" t="s">
        <v>40</v>
      </c>
      <c r="HOK42" s="71" t="s">
        <v>40</v>
      </c>
      <c r="HOL42" s="71" t="s">
        <v>40</v>
      </c>
      <c r="HOM42" s="71" t="s">
        <v>40</v>
      </c>
      <c r="HON42" s="71" t="s">
        <v>40</v>
      </c>
      <c r="HOO42" s="71" t="s">
        <v>40</v>
      </c>
      <c r="HOP42" s="71" t="s">
        <v>40</v>
      </c>
      <c r="HOQ42" s="71" t="s">
        <v>40</v>
      </c>
      <c r="HOR42" s="71" t="s">
        <v>40</v>
      </c>
      <c r="HOS42" s="71" t="s">
        <v>40</v>
      </c>
      <c r="HOT42" s="71" t="s">
        <v>40</v>
      </c>
      <c r="HOU42" s="71" t="s">
        <v>40</v>
      </c>
      <c r="HOV42" s="71" t="s">
        <v>40</v>
      </c>
      <c r="HOW42" s="71" t="s">
        <v>40</v>
      </c>
      <c r="HOX42" s="71" t="s">
        <v>40</v>
      </c>
      <c r="HOY42" s="71" t="s">
        <v>40</v>
      </c>
      <c r="HOZ42" s="71" t="s">
        <v>40</v>
      </c>
      <c r="HPA42" s="71" t="s">
        <v>40</v>
      </c>
      <c r="HPB42" s="71" t="s">
        <v>40</v>
      </c>
      <c r="HPC42" s="71" t="s">
        <v>40</v>
      </c>
      <c r="HPD42" s="71" t="s">
        <v>40</v>
      </c>
      <c r="HPE42" s="71" t="s">
        <v>40</v>
      </c>
      <c r="HPF42" s="71" t="s">
        <v>40</v>
      </c>
      <c r="HPG42" s="71" t="s">
        <v>40</v>
      </c>
      <c r="HPH42" s="71" t="s">
        <v>40</v>
      </c>
      <c r="HPI42" s="71" t="s">
        <v>40</v>
      </c>
      <c r="HPJ42" s="71" t="s">
        <v>40</v>
      </c>
      <c r="HPK42" s="71" t="s">
        <v>40</v>
      </c>
      <c r="HPL42" s="71" t="s">
        <v>40</v>
      </c>
      <c r="HPM42" s="71" t="s">
        <v>40</v>
      </c>
      <c r="HPN42" s="71" t="s">
        <v>40</v>
      </c>
      <c r="HPO42" s="71" t="s">
        <v>40</v>
      </c>
      <c r="HPP42" s="71" t="s">
        <v>40</v>
      </c>
      <c r="HPQ42" s="71" t="s">
        <v>40</v>
      </c>
      <c r="HPR42" s="71" t="s">
        <v>40</v>
      </c>
      <c r="HPS42" s="71" t="s">
        <v>40</v>
      </c>
      <c r="HPT42" s="71" t="s">
        <v>40</v>
      </c>
      <c r="HPU42" s="71" t="s">
        <v>40</v>
      </c>
      <c r="HPV42" s="71" t="s">
        <v>40</v>
      </c>
      <c r="HPW42" s="71" t="s">
        <v>40</v>
      </c>
      <c r="HPX42" s="71" t="s">
        <v>40</v>
      </c>
      <c r="HPY42" s="71" t="s">
        <v>40</v>
      </c>
      <c r="HPZ42" s="71" t="s">
        <v>40</v>
      </c>
      <c r="HQA42" s="71" t="s">
        <v>40</v>
      </c>
      <c r="HQB42" s="71" t="s">
        <v>40</v>
      </c>
      <c r="HQC42" s="71" t="s">
        <v>40</v>
      </c>
      <c r="HQD42" s="71" t="s">
        <v>40</v>
      </c>
      <c r="HQE42" s="71" t="s">
        <v>40</v>
      </c>
      <c r="HQF42" s="71" t="s">
        <v>40</v>
      </c>
      <c r="HQG42" s="71" t="s">
        <v>40</v>
      </c>
      <c r="HQH42" s="71" t="s">
        <v>40</v>
      </c>
      <c r="HQI42" s="71" t="s">
        <v>40</v>
      </c>
      <c r="HQJ42" s="71" t="s">
        <v>40</v>
      </c>
      <c r="HQK42" s="71" t="s">
        <v>40</v>
      </c>
      <c r="HQL42" s="71" t="s">
        <v>40</v>
      </c>
      <c r="HQM42" s="71" t="s">
        <v>40</v>
      </c>
      <c r="HQN42" s="71" t="s">
        <v>40</v>
      </c>
      <c r="HQO42" s="71" t="s">
        <v>40</v>
      </c>
      <c r="HQP42" s="71" t="s">
        <v>40</v>
      </c>
      <c r="HQQ42" s="71" t="s">
        <v>40</v>
      </c>
      <c r="HQR42" s="71" t="s">
        <v>40</v>
      </c>
      <c r="HQS42" s="71" t="s">
        <v>40</v>
      </c>
      <c r="HQT42" s="71" t="s">
        <v>40</v>
      </c>
      <c r="HQU42" s="71" t="s">
        <v>40</v>
      </c>
      <c r="HQV42" s="71" t="s">
        <v>40</v>
      </c>
      <c r="HQW42" s="71" t="s">
        <v>40</v>
      </c>
      <c r="HQX42" s="71" t="s">
        <v>40</v>
      </c>
      <c r="HQY42" s="71" t="s">
        <v>40</v>
      </c>
      <c r="HQZ42" s="71" t="s">
        <v>40</v>
      </c>
      <c r="HRA42" s="71" t="s">
        <v>40</v>
      </c>
      <c r="HRB42" s="71" t="s">
        <v>40</v>
      </c>
      <c r="HRC42" s="71" t="s">
        <v>40</v>
      </c>
      <c r="HRD42" s="71" t="s">
        <v>40</v>
      </c>
      <c r="HRE42" s="71" t="s">
        <v>40</v>
      </c>
      <c r="HRF42" s="71" t="s">
        <v>40</v>
      </c>
      <c r="HRG42" s="71" t="s">
        <v>40</v>
      </c>
      <c r="HRH42" s="71" t="s">
        <v>40</v>
      </c>
      <c r="HRI42" s="71" t="s">
        <v>40</v>
      </c>
      <c r="HRJ42" s="71" t="s">
        <v>40</v>
      </c>
      <c r="HRK42" s="71" t="s">
        <v>40</v>
      </c>
      <c r="HRL42" s="71" t="s">
        <v>40</v>
      </c>
      <c r="HRM42" s="71" t="s">
        <v>40</v>
      </c>
      <c r="HRN42" s="71" t="s">
        <v>40</v>
      </c>
      <c r="HRO42" s="71" t="s">
        <v>40</v>
      </c>
      <c r="HRP42" s="71" t="s">
        <v>40</v>
      </c>
      <c r="HRQ42" s="71" t="s">
        <v>40</v>
      </c>
      <c r="HRR42" s="71" t="s">
        <v>40</v>
      </c>
      <c r="HRS42" s="71" t="s">
        <v>40</v>
      </c>
      <c r="HRT42" s="71" t="s">
        <v>40</v>
      </c>
      <c r="HRU42" s="71" t="s">
        <v>40</v>
      </c>
      <c r="HRV42" s="71" t="s">
        <v>40</v>
      </c>
      <c r="HRW42" s="71" t="s">
        <v>40</v>
      </c>
      <c r="HRX42" s="71" t="s">
        <v>40</v>
      </c>
      <c r="HRY42" s="71" t="s">
        <v>40</v>
      </c>
      <c r="HRZ42" s="71" t="s">
        <v>40</v>
      </c>
      <c r="HSA42" s="71" t="s">
        <v>40</v>
      </c>
      <c r="HSB42" s="71" t="s">
        <v>40</v>
      </c>
      <c r="HSC42" s="71" t="s">
        <v>40</v>
      </c>
      <c r="HSD42" s="71" t="s">
        <v>40</v>
      </c>
      <c r="HSE42" s="71" t="s">
        <v>40</v>
      </c>
      <c r="HSF42" s="71" t="s">
        <v>40</v>
      </c>
      <c r="HSG42" s="71" t="s">
        <v>40</v>
      </c>
      <c r="HSH42" s="71" t="s">
        <v>40</v>
      </c>
      <c r="HSI42" s="71" t="s">
        <v>40</v>
      </c>
      <c r="HSJ42" s="71" t="s">
        <v>40</v>
      </c>
      <c r="HSK42" s="71" t="s">
        <v>40</v>
      </c>
      <c r="HSL42" s="71" t="s">
        <v>40</v>
      </c>
      <c r="HSM42" s="71" t="s">
        <v>40</v>
      </c>
      <c r="HSN42" s="71" t="s">
        <v>40</v>
      </c>
      <c r="HSO42" s="71" t="s">
        <v>40</v>
      </c>
      <c r="HSP42" s="71" t="s">
        <v>40</v>
      </c>
      <c r="HSQ42" s="71" t="s">
        <v>40</v>
      </c>
      <c r="HSR42" s="71" t="s">
        <v>40</v>
      </c>
      <c r="HSS42" s="71" t="s">
        <v>40</v>
      </c>
      <c r="HST42" s="71" t="s">
        <v>40</v>
      </c>
      <c r="HSU42" s="71" t="s">
        <v>40</v>
      </c>
      <c r="HSV42" s="71" t="s">
        <v>40</v>
      </c>
      <c r="HSW42" s="71" t="s">
        <v>40</v>
      </c>
      <c r="HSX42" s="71" t="s">
        <v>40</v>
      </c>
      <c r="HSY42" s="71" t="s">
        <v>40</v>
      </c>
      <c r="HSZ42" s="71" t="s">
        <v>40</v>
      </c>
      <c r="HTA42" s="71" t="s">
        <v>40</v>
      </c>
      <c r="HTB42" s="71" t="s">
        <v>40</v>
      </c>
      <c r="HTC42" s="71" t="s">
        <v>40</v>
      </c>
      <c r="HTD42" s="71" t="s">
        <v>40</v>
      </c>
      <c r="HTE42" s="71" t="s">
        <v>40</v>
      </c>
      <c r="HTF42" s="71" t="s">
        <v>40</v>
      </c>
      <c r="HTG42" s="71" t="s">
        <v>40</v>
      </c>
      <c r="HTH42" s="71" t="s">
        <v>40</v>
      </c>
      <c r="HTI42" s="71" t="s">
        <v>40</v>
      </c>
      <c r="HTJ42" s="71" t="s">
        <v>40</v>
      </c>
      <c r="HTK42" s="71" t="s">
        <v>40</v>
      </c>
      <c r="HTL42" s="71" t="s">
        <v>40</v>
      </c>
      <c r="HTM42" s="71" t="s">
        <v>40</v>
      </c>
      <c r="HTN42" s="71" t="s">
        <v>40</v>
      </c>
      <c r="HTO42" s="71" t="s">
        <v>40</v>
      </c>
      <c r="HTP42" s="71" t="s">
        <v>40</v>
      </c>
      <c r="HTQ42" s="71" t="s">
        <v>40</v>
      </c>
      <c r="HTR42" s="71" t="s">
        <v>40</v>
      </c>
      <c r="HTS42" s="71" t="s">
        <v>40</v>
      </c>
      <c r="HTT42" s="71" t="s">
        <v>40</v>
      </c>
      <c r="HTU42" s="71" t="s">
        <v>40</v>
      </c>
      <c r="HTV42" s="71" t="s">
        <v>40</v>
      </c>
      <c r="HTW42" s="71" t="s">
        <v>40</v>
      </c>
      <c r="HTX42" s="71" t="s">
        <v>40</v>
      </c>
      <c r="HTY42" s="71" t="s">
        <v>40</v>
      </c>
      <c r="HTZ42" s="71" t="s">
        <v>40</v>
      </c>
      <c r="HUA42" s="71" t="s">
        <v>40</v>
      </c>
      <c r="HUB42" s="71" t="s">
        <v>40</v>
      </c>
      <c r="HUC42" s="71" t="s">
        <v>40</v>
      </c>
      <c r="HUD42" s="71" t="s">
        <v>40</v>
      </c>
      <c r="HUE42" s="71" t="s">
        <v>40</v>
      </c>
      <c r="HUF42" s="71" t="s">
        <v>40</v>
      </c>
      <c r="HUG42" s="71" t="s">
        <v>40</v>
      </c>
      <c r="HUH42" s="71" t="s">
        <v>40</v>
      </c>
      <c r="HUI42" s="71" t="s">
        <v>40</v>
      </c>
      <c r="HUJ42" s="71" t="s">
        <v>40</v>
      </c>
      <c r="HUK42" s="71" t="s">
        <v>40</v>
      </c>
      <c r="HUL42" s="71" t="s">
        <v>40</v>
      </c>
      <c r="HUM42" s="71" t="s">
        <v>40</v>
      </c>
      <c r="HUN42" s="71" t="s">
        <v>40</v>
      </c>
      <c r="HUO42" s="71" t="s">
        <v>40</v>
      </c>
      <c r="HUP42" s="71" t="s">
        <v>40</v>
      </c>
      <c r="HUQ42" s="71" t="s">
        <v>40</v>
      </c>
      <c r="HUR42" s="71" t="s">
        <v>40</v>
      </c>
      <c r="HUS42" s="71" t="s">
        <v>40</v>
      </c>
      <c r="HUT42" s="71" t="s">
        <v>40</v>
      </c>
      <c r="HUU42" s="71" t="s">
        <v>40</v>
      </c>
      <c r="HUV42" s="71" t="s">
        <v>40</v>
      </c>
      <c r="HUW42" s="71" t="s">
        <v>40</v>
      </c>
      <c r="HUX42" s="71" t="s">
        <v>40</v>
      </c>
      <c r="HUY42" s="71" t="s">
        <v>40</v>
      </c>
      <c r="HUZ42" s="71" t="s">
        <v>40</v>
      </c>
      <c r="HVA42" s="71" t="s">
        <v>40</v>
      </c>
      <c r="HVB42" s="71" t="s">
        <v>40</v>
      </c>
      <c r="HVC42" s="71" t="s">
        <v>40</v>
      </c>
      <c r="HVD42" s="71" t="s">
        <v>40</v>
      </c>
      <c r="HVE42" s="71" t="s">
        <v>40</v>
      </c>
      <c r="HVF42" s="71" t="s">
        <v>40</v>
      </c>
      <c r="HVG42" s="71" t="s">
        <v>40</v>
      </c>
      <c r="HVH42" s="71" t="s">
        <v>40</v>
      </c>
      <c r="HVI42" s="71" t="s">
        <v>40</v>
      </c>
      <c r="HVJ42" s="71" t="s">
        <v>40</v>
      </c>
      <c r="HVK42" s="71" t="s">
        <v>40</v>
      </c>
      <c r="HVL42" s="71" t="s">
        <v>40</v>
      </c>
      <c r="HVM42" s="71" t="s">
        <v>40</v>
      </c>
      <c r="HVN42" s="71" t="s">
        <v>40</v>
      </c>
      <c r="HVO42" s="71" t="s">
        <v>40</v>
      </c>
      <c r="HVP42" s="71" t="s">
        <v>40</v>
      </c>
      <c r="HVQ42" s="71" t="s">
        <v>40</v>
      </c>
      <c r="HVR42" s="71" t="s">
        <v>40</v>
      </c>
      <c r="HVS42" s="71" t="s">
        <v>40</v>
      </c>
      <c r="HVT42" s="71" t="s">
        <v>40</v>
      </c>
      <c r="HVU42" s="71" t="s">
        <v>40</v>
      </c>
      <c r="HVV42" s="71" t="s">
        <v>40</v>
      </c>
      <c r="HVW42" s="71" t="s">
        <v>40</v>
      </c>
      <c r="HVX42" s="71" t="s">
        <v>40</v>
      </c>
      <c r="HVY42" s="71" t="s">
        <v>40</v>
      </c>
      <c r="HVZ42" s="71" t="s">
        <v>40</v>
      </c>
      <c r="HWA42" s="71" t="s">
        <v>40</v>
      </c>
      <c r="HWB42" s="71" t="s">
        <v>40</v>
      </c>
      <c r="HWC42" s="71" t="s">
        <v>40</v>
      </c>
      <c r="HWD42" s="71" t="s">
        <v>40</v>
      </c>
      <c r="HWE42" s="71" t="s">
        <v>40</v>
      </c>
      <c r="HWF42" s="71" t="s">
        <v>40</v>
      </c>
      <c r="HWG42" s="71" t="s">
        <v>40</v>
      </c>
      <c r="HWH42" s="71" t="s">
        <v>40</v>
      </c>
      <c r="HWI42" s="71" t="s">
        <v>40</v>
      </c>
      <c r="HWJ42" s="71" t="s">
        <v>40</v>
      </c>
      <c r="HWK42" s="71" t="s">
        <v>40</v>
      </c>
      <c r="HWL42" s="71" t="s">
        <v>40</v>
      </c>
      <c r="HWM42" s="71" t="s">
        <v>40</v>
      </c>
      <c r="HWN42" s="71" t="s">
        <v>40</v>
      </c>
      <c r="HWO42" s="71" t="s">
        <v>40</v>
      </c>
      <c r="HWP42" s="71" t="s">
        <v>40</v>
      </c>
      <c r="HWQ42" s="71" t="s">
        <v>40</v>
      </c>
      <c r="HWR42" s="71" t="s">
        <v>40</v>
      </c>
      <c r="HWS42" s="71" t="s">
        <v>40</v>
      </c>
      <c r="HWT42" s="71" t="s">
        <v>40</v>
      </c>
      <c r="HWU42" s="71" t="s">
        <v>40</v>
      </c>
      <c r="HWV42" s="71" t="s">
        <v>40</v>
      </c>
      <c r="HWW42" s="71" t="s">
        <v>40</v>
      </c>
      <c r="HWX42" s="71" t="s">
        <v>40</v>
      </c>
      <c r="HWY42" s="71" t="s">
        <v>40</v>
      </c>
      <c r="HWZ42" s="71" t="s">
        <v>40</v>
      </c>
      <c r="HXA42" s="71" t="s">
        <v>40</v>
      </c>
      <c r="HXB42" s="71" t="s">
        <v>40</v>
      </c>
      <c r="HXC42" s="71" t="s">
        <v>40</v>
      </c>
      <c r="HXD42" s="71" t="s">
        <v>40</v>
      </c>
      <c r="HXE42" s="71" t="s">
        <v>40</v>
      </c>
      <c r="HXF42" s="71" t="s">
        <v>40</v>
      </c>
      <c r="HXG42" s="71" t="s">
        <v>40</v>
      </c>
      <c r="HXH42" s="71" t="s">
        <v>40</v>
      </c>
      <c r="HXI42" s="71" t="s">
        <v>40</v>
      </c>
      <c r="HXJ42" s="71" t="s">
        <v>40</v>
      </c>
      <c r="HXK42" s="71" t="s">
        <v>40</v>
      </c>
      <c r="HXL42" s="71" t="s">
        <v>40</v>
      </c>
      <c r="HXM42" s="71" t="s">
        <v>40</v>
      </c>
      <c r="HXN42" s="71" t="s">
        <v>40</v>
      </c>
      <c r="HXO42" s="71" t="s">
        <v>40</v>
      </c>
      <c r="HXP42" s="71" t="s">
        <v>40</v>
      </c>
      <c r="HXQ42" s="71" t="s">
        <v>40</v>
      </c>
      <c r="HXR42" s="71" t="s">
        <v>40</v>
      </c>
      <c r="HXS42" s="71" t="s">
        <v>40</v>
      </c>
      <c r="HXT42" s="71" t="s">
        <v>40</v>
      </c>
      <c r="HXU42" s="71" t="s">
        <v>40</v>
      </c>
      <c r="HXV42" s="71" t="s">
        <v>40</v>
      </c>
      <c r="HXW42" s="71" t="s">
        <v>40</v>
      </c>
      <c r="HXX42" s="71" t="s">
        <v>40</v>
      </c>
      <c r="HXY42" s="71" t="s">
        <v>40</v>
      </c>
      <c r="HXZ42" s="71" t="s">
        <v>40</v>
      </c>
      <c r="HYA42" s="71" t="s">
        <v>40</v>
      </c>
      <c r="HYB42" s="71" t="s">
        <v>40</v>
      </c>
      <c r="HYC42" s="71" t="s">
        <v>40</v>
      </c>
      <c r="HYD42" s="71" t="s">
        <v>40</v>
      </c>
      <c r="HYE42" s="71" t="s">
        <v>40</v>
      </c>
      <c r="HYF42" s="71" t="s">
        <v>40</v>
      </c>
      <c r="HYG42" s="71" t="s">
        <v>40</v>
      </c>
      <c r="HYH42" s="71" t="s">
        <v>40</v>
      </c>
      <c r="HYI42" s="71" t="s">
        <v>40</v>
      </c>
      <c r="HYJ42" s="71" t="s">
        <v>40</v>
      </c>
      <c r="HYK42" s="71" t="s">
        <v>40</v>
      </c>
      <c r="HYL42" s="71" t="s">
        <v>40</v>
      </c>
      <c r="HYM42" s="71" t="s">
        <v>40</v>
      </c>
      <c r="HYN42" s="71" t="s">
        <v>40</v>
      </c>
      <c r="HYO42" s="71" t="s">
        <v>40</v>
      </c>
      <c r="HYP42" s="71" t="s">
        <v>40</v>
      </c>
      <c r="HYQ42" s="71" t="s">
        <v>40</v>
      </c>
      <c r="HYR42" s="71" t="s">
        <v>40</v>
      </c>
      <c r="HYS42" s="71" t="s">
        <v>40</v>
      </c>
      <c r="HYT42" s="71" t="s">
        <v>40</v>
      </c>
      <c r="HYU42" s="71" t="s">
        <v>40</v>
      </c>
      <c r="HYV42" s="71" t="s">
        <v>40</v>
      </c>
      <c r="HYW42" s="71" t="s">
        <v>40</v>
      </c>
      <c r="HYX42" s="71" t="s">
        <v>40</v>
      </c>
      <c r="HYY42" s="71" t="s">
        <v>40</v>
      </c>
      <c r="HYZ42" s="71" t="s">
        <v>40</v>
      </c>
      <c r="HZA42" s="71" t="s">
        <v>40</v>
      </c>
      <c r="HZB42" s="71" t="s">
        <v>40</v>
      </c>
      <c r="HZC42" s="71" t="s">
        <v>40</v>
      </c>
      <c r="HZD42" s="71" t="s">
        <v>40</v>
      </c>
      <c r="HZE42" s="71" t="s">
        <v>40</v>
      </c>
      <c r="HZF42" s="71" t="s">
        <v>40</v>
      </c>
      <c r="HZG42" s="71" t="s">
        <v>40</v>
      </c>
      <c r="HZH42" s="71" t="s">
        <v>40</v>
      </c>
      <c r="HZI42" s="71" t="s">
        <v>40</v>
      </c>
      <c r="HZJ42" s="71" t="s">
        <v>40</v>
      </c>
      <c r="HZK42" s="71" t="s">
        <v>40</v>
      </c>
      <c r="HZL42" s="71" t="s">
        <v>40</v>
      </c>
      <c r="HZM42" s="71" t="s">
        <v>40</v>
      </c>
      <c r="HZN42" s="71" t="s">
        <v>40</v>
      </c>
      <c r="HZO42" s="71" t="s">
        <v>40</v>
      </c>
      <c r="HZP42" s="71" t="s">
        <v>40</v>
      </c>
      <c r="HZQ42" s="71" t="s">
        <v>40</v>
      </c>
      <c r="HZR42" s="71" t="s">
        <v>40</v>
      </c>
      <c r="HZS42" s="71" t="s">
        <v>40</v>
      </c>
      <c r="HZT42" s="71" t="s">
        <v>40</v>
      </c>
      <c r="HZU42" s="71" t="s">
        <v>40</v>
      </c>
      <c r="HZV42" s="71" t="s">
        <v>40</v>
      </c>
      <c r="HZW42" s="71" t="s">
        <v>40</v>
      </c>
      <c r="HZX42" s="71" t="s">
        <v>40</v>
      </c>
      <c r="HZY42" s="71" t="s">
        <v>40</v>
      </c>
      <c r="HZZ42" s="71" t="s">
        <v>40</v>
      </c>
      <c r="IAA42" s="71" t="s">
        <v>40</v>
      </c>
      <c r="IAB42" s="71" t="s">
        <v>40</v>
      </c>
      <c r="IAC42" s="71" t="s">
        <v>40</v>
      </c>
      <c r="IAD42" s="71" t="s">
        <v>40</v>
      </c>
      <c r="IAE42" s="71" t="s">
        <v>40</v>
      </c>
      <c r="IAF42" s="71" t="s">
        <v>40</v>
      </c>
      <c r="IAG42" s="71" t="s">
        <v>40</v>
      </c>
      <c r="IAH42" s="71" t="s">
        <v>40</v>
      </c>
      <c r="IAI42" s="71" t="s">
        <v>40</v>
      </c>
      <c r="IAJ42" s="71" t="s">
        <v>40</v>
      </c>
      <c r="IAK42" s="71" t="s">
        <v>40</v>
      </c>
      <c r="IAL42" s="71" t="s">
        <v>40</v>
      </c>
      <c r="IAM42" s="71" t="s">
        <v>40</v>
      </c>
      <c r="IAN42" s="71" t="s">
        <v>40</v>
      </c>
      <c r="IAO42" s="71" t="s">
        <v>40</v>
      </c>
      <c r="IAP42" s="71" t="s">
        <v>40</v>
      </c>
      <c r="IAQ42" s="71" t="s">
        <v>40</v>
      </c>
      <c r="IAR42" s="71" t="s">
        <v>40</v>
      </c>
      <c r="IAS42" s="71" t="s">
        <v>40</v>
      </c>
      <c r="IAT42" s="71" t="s">
        <v>40</v>
      </c>
      <c r="IAU42" s="71" t="s">
        <v>40</v>
      </c>
      <c r="IAV42" s="71" t="s">
        <v>40</v>
      </c>
      <c r="IAW42" s="71" t="s">
        <v>40</v>
      </c>
      <c r="IAX42" s="71" t="s">
        <v>40</v>
      </c>
      <c r="IAY42" s="71" t="s">
        <v>40</v>
      </c>
      <c r="IAZ42" s="71" t="s">
        <v>40</v>
      </c>
      <c r="IBA42" s="71" t="s">
        <v>40</v>
      </c>
      <c r="IBB42" s="71" t="s">
        <v>40</v>
      </c>
      <c r="IBC42" s="71" t="s">
        <v>40</v>
      </c>
      <c r="IBD42" s="71" t="s">
        <v>40</v>
      </c>
      <c r="IBE42" s="71" t="s">
        <v>40</v>
      </c>
      <c r="IBF42" s="71" t="s">
        <v>40</v>
      </c>
      <c r="IBG42" s="71" t="s">
        <v>40</v>
      </c>
      <c r="IBH42" s="71" t="s">
        <v>40</v>
      </c>
      <c r="IBI42" s="71" t="s">
        <v>40</v>
      </c>
      <c r="IBJ42" s="71" t="s">
        <v>40</v>
      </c>
      <c r="IBK42" s="71" t="s">
        <v>40</v>
      </c>
      <c r="IBL42" s="71" t="s">
        <v>40</v>
      </c>
      <c r="IBM42" s="71" t="s">
        <v>40</v>
      </c>
      <c r="IBN42" s="71" t="s">
        <v>40</v>
      </c>
      <c r="IBO42" s="71" t="s">
        <v>40</v>
      </c>
      <c r="IBP42" s="71" t="s">
        <v>40</v>
      </c>
      <c r="IBQ42" s="71" t="s">
        <v>40</v>
      </c>
      <c r="IBR42" s="71" t="s">
        <v>40</v>
      </c>
      <c r="IBS42" s="71" t="s">
        <v>40</v>
      </c>
      <c r="IBT42" s="71" t="s">
        <v>40</v>
      </c>
      <c r="IBU42" s="71" t="s">
        <v>40</v>
      </c>
      <c r="IBV42" s="71" t="s">
        <v>40</v>
      </c>
      <c r="IBW42" s="71" t="s">
        <v>40</v>
      </c>
      <c r="IBX42" s="71" t="s">
        <v>40</v>
      </c>
      <c r="IBY42" s="71" t="s">
        <v>40</v>
      </c>
      <c r="IBZ42" s="71" t="s">
        <v>40</v>
      </c>
      <c r="ICA42" s="71" t="s">
        <v>40</v>
      </c>
      <c r="ICB42" s="71" t="s">
        <v>40</v>
      </c>
      <c r="ICC42" s="71" t="s">
        <v>40</v>
      </c>
      <c r="ICD42" s="71" t="s">
        <v>40</v>
      </c>
      <c r="ICE42" s="71" t="s">
        <v>40</v>
      </c>
      <c r="ICF42" s="71" t="s">
        <v>40</v>
      </c>
      <c r="ICG42" s="71" t="s">
        <v>40</v>
      </c>
      <c r="ICH42" s="71" t="s">
        <v>40</v>
      </c>
      <c r="ICI42" s="71" t="s">
        <v>40</v>
      </c>
      <c r="ICJ42" s="71" t="s">
        <v>40</v>
      </c>
      <c r="ICK42" s="71" t="s">
        <v>40</v>
      </c>
      <c r="ICL42" s="71" t="s">
        <v>40</v>
      </c>
      <c r="ICM42" s="71" t="s">
        <v>40</v>
      </c>
      <c r="ICN42" s="71" t="s">
        <v>40</v>
      </c>
      <c r="ICO42" s="71" t="s">
        <v>40</v>
      </c>
      <c r="ICP42" s="71" t="s">
        <v>40</v>
      </c>
      <c r="ICQ42" s="71" t="s">
        <v>40</v>
      </c>
      <c r="ICR42" s="71" t="s">
        <v>40</v>
      </c>
      <c r="ICS42" s="71" t="s">
        <v>40</v>
      </c>
      <c r="ICT42" s="71" t="s">
        <v>40</v>
      </c>
      <c r="ICU42" s="71" t="s">
        <v>40</v>
      </c>
      <c r="ICV42" s="71" t="s">
        <v>40</v>
      </c>
      <c r="ICW42" s="71" t="s">
        <v>40</v>
      </c>
      <c r="ICX42" s="71" t="s">
        <v>40</v>
      </c>
      <c r="ICY42" s="71" t="s">
        <v>40</v>
      </c>
      <c r="ICZ42" s="71" t="s">
        <v>40</v>
      </c>
      <c r="IDA42" s="71" t="s">
        <v>40</v>
      </c>
      <c r="IDB42" s="71" t="s">
        <v>40</v>
      </c>
      <c r="IDC42" s="71" t="s">
        <v>40</v>
      </c>
      <c r="IDD42" s="71" t="s">
        <v>40</v>
      </c>
      <c r="IDE42" s="71" t="s">
        <v>40</v>
      </c>
      <c r="IDF42" s="71" t="s">
        <v>40</v>
      </c>
      <c r="IDG42" s="71" t="s">
        <v>40</v>
      </c>
      <c r="IDH42" s="71" t="s">
        <v>40</v>
      </c>
      <c r="IDI42" s="71" t="s">
        <v>40</v>
      </c>
      <c r="IDJ42" s="71" t="s">
        <v>40</v>
      </c>
      <c r="IDK42" s="71" t="s">
        <v>40</v>
      </c>
      <c r="IDL42" s="71" t="s">
        <v>40</v>
      </c>
      <c r="IDM42" s="71" t="s">
        <v>40</v>
      </c>
      <c r="IDN42" s="71" t="s">
        <v>40</v>
      </c>
      <c r="IDO42" s="71" t="s">
        <v>40</v>
      </c>
      <c r="IDP42" s="71" t="s">
        <v>40</v>
      </c>
      <c r="IDQ42" s="71" t="s">
        <v>40</v>
      </c>
      <c r="IDR42" s="71" t="s">
        <v>40</v>
      </c>
      <c r="IDS42" s="71" t="s">
        <v>40</v>
      </c>
      <c r="IDT42" s="71" t="s">
        <v>40</v>
      </c>
      <c r="IDU42" s="71" t="s">
        <v>40</v>
      </c>
      <c r="IDV42" s="71" t="s">
        <v>40</v>
      </c>
      <c r="IDW42" s="71" t="s">
        <v>40</v>
      </c>
      <c r="IDX42" s="71" t="s">
        <v>40</v>
      </c>
      <c r="IDY42" s="71" t="s">
        <v>40</v>
      </c>
      <c r="IDZ42" s="71" t="s">
        <v>40</v>
      </c>
      <c r="IEA42" s="71" t="s">
        <v>40</v>
      </c>
      <c r="IEB42" s="71" t="s">
        <v>40</v>
      </c>
      <c r="IEC42" s="71" t="s">
        <v>40</v>
      </c>
      <c r="IED42" s="71" t="s">
        <v>40</v>
      </c>
      <c r="IEE42" s="71" t="s">
        <v>40</v>
      </c>
      <c r="IEF42" s="71" t="s">
        <v>40</v>
      </c>
      <c r="IEG42" s="71" t="s">
        <v>40</v>
      </c>
      <c r="IEH42" s="71" t="s">
        <v>40</v>
      </c>
      <c r="IEI42" s="71" t="s">
        <v>40</v>
      </c>
      <c r="IEJ42" s="71" t="s">
        <v>40</v>
      </c>
      <c r="IEK42" s="71" t="s">
        <v>40</v>
      </c>
      <c r="IEL42" s="71" t="s">
        <v>40</v>
      </c>
      <c r="IEM42" s="71" t="s">
        <v>40</v>
      </c>
      <c r="IEN42" s="71" t="s">
        <v>40</v>
      </c>
      <c r="IEO42" s="71" t="s">
        <v>40</v>
      </c>
      <c r="IEP42" s="71" t="s">
        <v>40</v>
      </c>
      <c r="IEQ42" s="71" t="s">
        <v>40</v>
      </c>
      <c r="IER42" s="71" t="s">
        <v>40</v>
      </c>
      <c r="IES42" s="71" t="s">
        <v>40</v>
      </c>
      <c r="IET42" s="71" t="s">
        <v>40</v>
      </c>
      <c r="IEU42" s="71" t="s">
        <v>40</v>
      </c>
      <c r="IEV42" s="71" t="s">
        <v>40</v>
      </c>
      <c r="IEW42" s="71" t="s">
        <v>40</v>
      </c>
      <c r="IEX42" s="71" t="s">
        <v>40</v>
      </c>
      <c r="IEY42" s="71" t="s">
        <v>40</v>
      </c>
      <c r="IEZ42" s="71" t="s">
        <v>40</v>
      </c>
      <c r="IFA42" s="71" t="s">
        <v>40</v>
      </c>
      <c r="IFB42" s="71" t="s">
        <v>40</v>
      </c>
      <c r="IFC42" s="71" t="s">
        <v>40</v>
      </c>
      <c r="IFD42" s="71" t="s">
        <v>40</v>
      </c>
      <c r="IFE42" s="71" t="s">
        <v>40</v>
      </c>
      <c r="IFF42" s="71" t="s">
        <v>40</v>
      </c>
      <c r="IFG42" s="71" t="s">
        <v>40</v>
      </c>
      <c r="IFH42" s="71" t="s">
        <v>40</v>
      </c>
      <c r="IFI42" s="71" t="s">
        <v>40</v>
      </c>
      <c r="IFJ42" s="71" t="s">
        <v>40</v>
      </c>
      <c r="IFK42" s="71" t="s">
        <v>40</v>
      </c>
      <c r="IFL42" s="71" t="s">
        <v>40</v>
      </c>
      <c r="IFM42" s="71" t="s">
        <v>40</v>
      </c>
      <c r="IFN42" s="71" t="s">
        <v>40</v>
      </c>
      <c r="IFO42" s="71" t="s">
        <v>40</v>
      </c>
      <c r="IFP42" s="71" t="s">
        <v>40</v>
      </c>
      <c r="IFQ42" s="71" t="s">
        <v>40</v>
      </c>
      <c r="IFR42" s="71" t="s">
        <v>40</v>
      </c>
      <c r="IFS42" s="71" t="s">
        <v>40</v>
      </c>
      <c r="IFT42" s="71" t="s">
        <v>40</v>
      </c>
      <c r="IFU42" s="71" t="s">
        <v>40</v>
      </c>
      <c r="IFV42" s="71" t="s">
        <v>40</v>
      </c>
      <c r="IFW42" s="71" t="s">
        <v>40</v>
      </c>
      <c r="IFX42" s="71" t="s">
        <v>40</v>
      </c>
      <c r="IFY42" s="71" t="s">
        <v>40</v>
      </c>
      <c r="IFZ42" s="71" t="s">
        <v>40</v>
      </c>
      <c r="IGA42" s="71" t="s">
        <v>40</v>
      </c>
      <c r="IGB42" s="71" t="s">
        <v>40</v>
      </c>
      <c r="IGC42" s="71" t="s">
        <v>40</v>
      </c>
      <c r="IGD42" s="71" t="s">
        <v>40</v>
      </c>
      <c r="IGE42" s="71" t="s">
        <v>40</v>
      </c>
      <c r="IGF42" s="71" t="s">
        <v>40</v>
      </c>
      <c r="IGG42" s="71" t="s">
        <v>40</v>
      </c>
      <c r="IGH42" s="71" t="s">
        <v>40</v>
      </c>
      <c r="IGI42" s="71" t="s">
        <v>40</v>
      </c>
      <c r="IGJ42" s="71" t="s">
        <v>40</v>
      </c>
      <c r="IGK42" s="71" t="s">
        <v>40</v>
      </c>
      <c r="IGL42" s="71" t="s">
        <v>40</v>
      </c>
      <c r="IGM42" s="71" t="s">
        <v>40</v>
      </c>
      <c r="IGN42" s="71" t="s">
        <v>40</v>
      </c>
      <c r="IGO42" s="71" t="s">
        <v>40</v>
      </c>
      <c r="IGP42" s="71" t="s">
        <v>40</v>
      </c>
      <c r="IGQ42" s="71" t="s">
        <v>40</v>
      </c>
      <c r="IGR42" s="71" t="s">
        <v>40</v>
      </c>
      <c r="IGS42" s="71" t="s">
        <v>40</v>
      </c>
      <c r="IGT42" s="71" t="s">
        <v>40</v>
      </c>
      <c r="IGU42" s="71" t="s">
        <v>40</v>
      </c>
      <c r="IGV42" s="71" t="s">
        <v>40</v>
      </c>
      <c r="IGW42" s="71" t="s">
        <v>40</v>
      </c>
      <c r="IGX42" s="71" t="s">
        <v>40</v>
      </c>
      <c r="IGY42" s="71" t="s">
        <v>40</v>
      </c>
      <c r="IGZ42" s="71" t="s">
        <v>40</v>
      </c>
      <c r="IHA42" s="71" t="s">
        <v>40</v>
      </c>
      <c r="IHB42" s="71" t="s">
        <v>40</v>
      </c>
      <c r="IHC42" s="71" t="s">
        <v>40</v>
      </c>
      <c r="IHD42" s="71" t="s">
        <v>40</v>
      </c>
      <c r="IHE42" s="71" t="s">
        <v>40</v>
      </c>
      <c r="IHF42" s="71" t="s">
        <v>40</v>
      </c>
      <c r="IHG42" s="71" t="s">
        <v>40</v>
      </c>
      <c r="IHH42" s="71" t="s">
        <v>40</v>
      </c>
      <c r="IHI42" s="71" t="s">
        <v>40</v>
      </c>
      <c r="IHJ42" s="71" t="s">
        <v>40</v>
      </c>
      <c r="IHK42" s="71" t="s">
        <v>40</v>
      </c>
      <c r="IHL42" s="71" t="s">
        <v>40</v>
      </c>
      <c r="IHM42" s="71" t="s">
        <v>40</v>
      </c>
      <c r="IHN42" s="71" t="s">
        <v>40</v>
      </c>
      <c r="IHO42" s="71" t="s">
        <v>40</v>
      </c>
      <c r="IHP42" s="71" t="s">
        <v>40</v>
      </c>
      <c r="IHQ42" s="71" t="s">
        <v>40</v>
      </c>
      <c r="IHR42" s="71" t="s">
        <v>40</v>
      </c>
      <c r="IHS42" s="71" t="s">
        <v>40</v>
      </c>
      <c r="IHT42" s="71" t="s">
        <v>40</v>
      </c>
      <c r="IHU42" s="71" t="s">
        <v>40</v>
      </c>
      <c r="IHV42" s="71" t="s">
        <v>40</v>
      </c>
      <c r="IHW42" s="71" t="s">
        <v>40</v>
      </c>
      <c r="IHX42" s="71" t="s">
        <v>40</v>
      </c>
      <c r="IHY42" s="71" t="s">
        <v>40</v>
      </c>
      <c r="IHZ42" s="71" t="s">
        <v>40</v>
      </c>
      <c r="IIA42" s="71" t="s">
        <v>40</v>
      </c>
      <c r="IIB42" s="71" t="s">
        <v>40</v>
      </c>
      <c r="IIC42" s="71" t="s">
        <v>40</v>
      </c>
      <c r="IID42" s="71" t="s">
        <v>40</v>
      </c>
      <c r="IIE42" s="71" t="s">
        <v>40</v>
      </c>
      <c r="IIF42" s="71" t="s">
        <v>40</v>
      </c>
      <c r="IIG42" s="71" t="s">
        <v>40</v>
      </c>
      <c r="IIH42" s="71" t="s">
        <v>40</v>
      </c>
      <c r="III42" s="71" t="s">
        <v>40</v>
      </c>
      <c r="IIJ42" s="71" t="s">
        <v>40</v>
      </c>
      <c r="IIK42" s="71" t="s">
        <v>40</v>
      </c>
      <c r="IIL42" s="71" t="s">
        <v>40</v>
      </c>
      <c r="IIM42" s="71" t="s">
        <v>40</v>
      </c>
      <c r="IIN42" s="71" t="s">
        <v>40</v>
      </c>
      <c r="IIO42" s="71" t="s">
        <v>40</v>
      </c>
      <c r="IIP42" s="71" t="s">
        <v>40</v>
      </c>
      <c r="IIQ42" s="71" t="s">
        <v>40</v>
      </c>
      <c r="IIR42" s="71" t="s">
        <v>40</v>
      </c>
      <c r="IIS42" s="71" t="s">
        <v>40</v>
      </c>
      <c r="IIT42" s="71" t="s">
        <v>40</v>
      </c>
      <c r="IIU42" s="71" t="s">
        <v>40</v>
      </c>
      <c r="IIV42" s="71" t="s">
        <v>40</v>
      </c>
      <c r="IIW42" s="71" t="s">
        <v>40</v>
      </c>
      <c r="IIX42" s="71" t="s">
        <v>40</v>
      </c>
      <c r="IIY42" s="71" t="s">
        <v>40</v>
      </c>
      <c r="IIZ42" s="71" t="s">
        <v>40</v>
      </c>
      <c r="IJA42" s="71" t="s">
        <v>40</v>
      </c>
      <c r="IJB42" s="71" t="s">
        <v>40</v>
      </c>
      <c r="IJC42" s="71" t="s">
        <v>40</v>
      </c>
      <c r="IJD42" s="71" t="s">
        <v>40</v>
      </c>
      <c r="IJE42" s="71" t="s">
        <v>40</v>
      </c>
      <c r="IJF42" s="71" t="s">
        <v>40</v>
      </c>
      <c r="IJG42" s="71" t="s">
        <v>40</v>
      </c>
      <c r="IJH42" s="71" t="s">
        <v>40</v>
      </c>
      <c r="IJI42" s="71" t="s">
        <v>40</v>
      </c>
      <c r="IJJ42" s="71" t="s">
        <v>40</v>
      </c>
      <c r="IJK42" s="71" t="s">
        <v>40</v>
      </c>
      <c r="IJL42" s="71" t="s">
        <v>40</v>
      </c>
      <c r="IJM42" s="71" t="s">
        <v>40</v>
      </c>
      <c r="IJN42" s="71" t="s">
        <v>40</v>
      </c>
      <c r="IJO42" s="71" t="s">
        <v>40</v>
      </c>
      <c r="IJP42" s="71" t="s">
        <v>40</v>
      </c>
      <c r="IJQ42" s="71" t="s">
        <v>40</v>
      </c>
      <c r="IJR42" s="71" t="s">
        <v>40</v>
      </c>
      <c r="IJS42" s="71" t="s">
        <v>40</v>
      </c>
      <c r="IJT42" s="71" t="s">
        <v>40</v>
      </c>
      <c r="IJU42" s="71" t="s">
        <v>40</v>
      </c>
      <c r="IJV42" s="71" t="s">
        <v>40</v>
      </c>
      <c r="IJW42" s="71" t="s">
        <v>40</v>
      </c>
      <c r="IJX42" s="71" t="s">
        <v>40</v>
      </c>
      <c r="IJY42" s="71" t="s">
        <v>40</v>
      </c>
      <c r="IJZ42" s="71" t="s">
        <v>40</v>
      </c>
      <c r="IKA42" s="71" t="s">
        <v>40</v>
      </c>
      <c r="IKB42" s="71" t="s">
        <v>40</v>
      </c>
      <c r="IKC42" s="71" t="s">
        <v>40</v>
      </c>
      <c r="IKD42" s="71" t="s">
        <v>40</v>
      </c>
      <c r="IKE42" s="71" t="s">
        <v>40</v>
      </c>
      <c r="IKF42" s="71" t="s">
        <v>40</v>
      </c>
      <c r="IKG42" s="71" t="s">
        <v>40</v>
      </c>
      <c r="IKH42" s="71" t="s">
        <v>40</v>
      </c>
      <c r="IKI42" s="71" t="s">
        <v>40</v>
      </c>
      <c r="IKJ42" s="71" t="s">
        <v>40</v>
      </c>
      <c r="IKK42" s="71" t="s">
        <v>40</v>
      </c>
      <c r="IKL42" s="71" t="s">
        <v>40</v>
      </c>
      <c r="IKM42" s="71" t="s">
        <v>40</v>
      </c>
      <c r="IKN42" s="71" t="s">
        <v>40</v>
      </c>
      <c r="IKO42" s="71" t="s">
        <v>40</v>
      </c>
      <c r="IKP42" s="71" t="s">
        <v>40</v>
      </c>
      <c r="IKQ42" s="71" t="s">
        <v>40</v>
      </c>
      <c r="IKR42" s="71" t="s">
        <v>40</v>
      </c>
      <c r="IKS42" s="71" t="s">
        <v>40</v>
      </c>
      <c r="IKT42" s="71" t="s">
        <v>40</v>
      </c>
      <c r="IKU42" s="71" t="s">
        <v>40</v>
      </c>
      <c r="IKV42" s="71" t="s">
        <v>40</v>
      </c>
      <c r="IKW42" s="71" t="s">
        <v>40</v>
      </c>
      <c r="IKX42" s="71" t="s">
        <v>40</v>
      </c>
      <c r="IKY42" s="71" t="s">
        <v>40</v>
      </c>
      <c r="IKZ42" s="71" t="s">
        <v>40</v>
      </c>
      <c r="ILA42" s="71" t="s">
        <v>40</v>
      </c>
      <c r="ILB42" s="71" t="s">
        <v>40</v>
      </c>
      <c r="ILC42" s="71" t="s">
        <v>40</v>
      </c>
      <c r="ILD42" s="71" t="s">
        <v>40</v>
      </c>
      <c r="ILE42" s="71" t="s">
        <v>40</v>
      </c>
      <c r="ILF42" s="71" t="s">
        <v>40</v>
      </c>
      <c r="ILG42" s="71" t="s">
        <v>40</v>
      </c>
      <c r="ILH42" s="71" t="s">
        <v>40</v>
      </c>
      <c r="ILI42" s="71" t="s">
        <v>40</v>
      </c>
      <c r="ILJ42" s="71" t="s">
        <v>40</v>
      </c>
      <c r="ILK42" s="71" t="s">
        <v>40</v>
      </c>
      <c r="ILL42" s="71" t="s">
        <v>40</v>
      </c>
      <c r="ILM42" s="71" t="s">
        <v>40</v>
      </c>
      <c r="ILN42" s="71" t="s">
        <v>40</v>
      </c>
      <c r="ILO42" s="71" t="s">
        <v>40</v>
      </c>
      <c r="ILP42" s="71" t="s">
        <v>40</v>
      </c>
      <c r="ILQ42" s="71" t="s">
        <v>40</v>
      </c>
      <c r="ILR42" s="71" t="s">
        <v>40</v>
      </c>
      <c r="ILS42" s="71" t="s">
        <v>40</v>
      </c>
      <c r="ILT42" s="71" t="s">
        <v>40</v>
      </c>
      <c r="ILU42" s="71" t="s">
        <v>40</v>
      </c>
      <c r="ILV42" s="71" t="s">
        <v>40</v>
      </c>
      <c r="ILW42" s="71" t="s">
        <v>40</v>
      </c>
      <c r="ILX42" s="71" t="s">
        <v>40</v>
      </c>
      <c r="ILY42" s="71" t="s">
        <v>40</v>
      </c>
      <c r="ILZ42" s="71" t="s">
        <v>40</v>
      </c>
      <c r="IMA42" s="71" t="s">
        <v>40</v>
      </c>
      <c r="IMB42" s="71" t="s">
        <v>40</v>
      </c>
      <c r="IMC42" s="71" t="s">
        <v>40</v>
      </c>
      <c r="IMD42" s="71" t="s">
        <v>40</v>
      </c>
      <c r="IME42" s="71" t="s">
        <v>40</v>
      </c>
      <c r="IMF42" s="71" t="s">
        <v>40</v>
      </c>
      <c r="IMG42" s="71" t="s">
        <v>40</v>
      </c>
      <c r="IMH42" s="71" t="s">
        <v>40</v>
      </c>
      <c r="IMI42" s="71" t="s">
        <v>40</v>
      </c>
      <c r="IMJ42" s="71" t="s">
        <v>40</v>
      </c>
      <c r="IMK42" s="71" t="s">
        <v>40</v>
      </c>
      <c r="IML42" s="71" t="s">
        <v>40</v>
      </c>
      <c r="IMM42" s="71" t="s">
        <v>40</v>
      </c>
      <c r="IMN42" s="71" t="s">
        <v>40</v>
      </c>
      <c r="IMO42" s="71" t="s">
        <v>40</v>
      </c>
      <c r="IMP42" s="71" t="s">
        <v>40</v>
      </c>
      <c r="IMQ42" s="71" t="s">
        <v>40</v>
      </c>
      <c r="IMR42" s="71" t="s">
        <v>40</v>
      </c>
      <c r="IMS42" s="71" t="s">
        <v>40</v>
      </c>
      <c r="IMT42" s="71" t="s">
        <v>40</v>
      </c>
      <c r="IMU42" s="71" t="s">
        <v>40</v>
      </c>
      <c r="IMV42" s="71" t="s">
        <v>40</v>
      </c>
      <c r="IMW42" s="71" t="s">
        <v>40</v>
      </c>
      <c r="IMX42" s="71" t="s">
        <v>40</v>
      </c>
      <c r="IMY42" s="71" t="s">
        <v>40</v>
      </c>
      <c r="IMZ42" s="71" t="s">
        <v>40</v>
      </c>
      <c r="INA42" s="71" t="s">
        <v>40</v>
      </c>
      <c r="INB42" s="71" t="s">
        <v>40</v>
      </c>
      <c r="INC42" s="71" t="s">
        <v>40</v>
      </c>
      <c r="IND42" s="71" t="s">
        <v>40</v>
      </c>
      <c r="INE42" s="71" t="s">
        <v>40</v>
      </c>
      <c r="INF42" s="71" t="s">
        <v>40</v>
      </c>
      <c r="ING42" s="71" t="s">
        <v>40</v>
      </c>
      <c r="INH42" s="71" t="s">
        <v>40</v>
      </c>
      <c r="INI42" s="71" t="s">
        <v>40</v>
      </c>
      <c r="INJ42" s="71" t="s">
        <v>40</v>
      </c>
      <c r="INK42" s="71" t="s">
        <v>40</v>
      </c>
      <c r="INL42" s="71" t="s">
        <v>40</v>
      </c>
      <c r="INM42" s="71" t="s">
        <v>40</v>
      </c>
      <c r="INN42" s="71" t="s">
        <v>40</v>
      </c>
      <c r="INO42" s="71" t="s">
        <v>40</v>
      </c>
      <c r="INP42" s="71" t="s">
        <v>40</v>
      </c>
      <c r="INQ42" s="71" t="s">
        <v>40</v>
      </c>
      <c r="INR42" s="71" t="s">
        <v>40</v>
      </c>
      <c r="INS42" s="71" t="s">
        <v>40</v>
      </c>
      <c r="INT42" s="71" t="s">
        <v>40</v>
      </c>
      <c r="INU42" s="71" t="s">
        <v>40</v>
      </c>
      <c r="INV42" s="71" t="s">
        <v>40</v>
      </c>
      <c r="INW42" s="71" t="s">
        <v>40</v>
      </c>
      <c r="INX42" s="71" t="s">
        <v>40</v>
      </c>
      <c r="INY42" s="71" t="s">
        <v>40</v>
      </c>
      <c r="INZ42" s="71" t="s">
        <v>40</v>
      </c>
      <c r="IOA42" s="71" t="s">
        <v>40</v>
      </c>
      <c r="IOB42" s="71" t="s">
        <v>40</v>
      </c>
      <c r="IOC42" s="71" t="s">
        <v>40</v>
      </c>
      <c r="IOD42" s="71" t="s">
        <v>40</v>
      </c>
      <c r="IOE42" s="71" t="s">
        <v>40</v>
      </c>
      <c r="IOF42" s="71" t="s">
        <v>40</v>
      </c>
      <c r="IOG42" s="71" t="s">
        <v>40</v>
      </c>
      <c r="IOH42" s="71" t="s">
        <v>40</v>
      </c>
      <c r="IOI42" s="71" t="s">
        <v>40</v>
      </c>
      <c r="IOJ42" s="71" t="s">
        <v>40</v>
      </c>
      <c r="IOK42" s="71" t="s">
        <v>40</v>
      </c>
      <c r="IOL42" s="71" t="s">
        <v>40</v>
      </c>
      <c r="IOM42" s="71" t="s">
        <v>40</v>
      </c>
      <c r="ION42" s="71" t="s">
        <v>40</v>
      </c>
      <c r="IOO42" s="71" t="s">
        <v>40</v>
      </c>
      <c r="IOP42" s="71" t="s">
        <v>40</v>
      </c>
      <c r="IOQ42" s="71" t="s">
        <v>40</v>
      </c>
      <c r="IOR42" s="71" t="s">
        <v>40</v>
      </c>
      <c r="IOS42" s="71" t="s">
        <v>40</v>
      </c>
      <c r="IOT42" s="71" t="s">
        <v>40</v>
      </c>
      <c r="IOU42" s="71" t="s">
        <v>40</v>
      </c>
      <c r="IOV42" s="71" t="s">
        <v>40</v>
      </c>
      <c r="IOW42" s="71" t="s">
        <v>40</v>
      </c>
      <c r="IOX42" s="71" t="s">
        <v>40</v>
      </c>
      <c r="IOY42" s="71" t="s">
        <v>40</v>
      </c>
      <c r="IOZ42" s="71" t="s">
        <v>40</v>
      </c>
      <c r="IPA42" s="71" t="s">
        <v>40</v>
      </c>
      <c r="IPB42" s="71" t="s">
        <v>40</v>
      </c>
      <c r="IPC42" s="71" t="s">
        <v>40</v>
      </c>
      <c r="IPD42" s="71" t="s">
        <v>40</v>
      </c>
      <c r="IPE42" s="71" t="s">
        <v>40</v>
      </c>
      <c r="IPF42" s="71" t="s">
        <v>40</v>
      </c>
      <c r="IPG42" s="71" t="s">
        <v>40</v>
      </c>
      <c r="IPH42" s="71" t="s">
        <v>40</v>
      </c>
      <c r="IPI42" s="71" t="s">
        <v>40</v>
      </c>
      <c r="IPJ42" s="71" t="s">
        <v>40</v>
      </c>
      <c r="IPK42" s="71" t="s">
        <v>40</v>
      </c>
      <c r="IPL42" s="71" t="s">
        <v>40</v>
      </c>
      <c r="IPM42" s="71" t="s">
        <v>40</v>
      </c>
      <c r="IPN42" s="71" t="s">
        <v>40</v>
      </c>
      <c r="IPO42" s="71" t="s">
        <v>40</v>
      </c>
      <c r="IPP42" s="71" t="s">
        <v>40</v>
      </c>
      <c r="IPQ42" s="71" t="s">
        <v>40</v>
      </c>
      <c r="IPR42" s="71" t="s">
        <v>40</v>
      </c>
      <c r="IPS42" s="71" t="s">
        <v>40</v>
      </c>
      <c r="IPT42" s="71" t="s">
        <v>40</v>
      </c>
      <c r="IPU42" s="71" t="s">
        <v>40</v>
      </c>
      <c r="IPV42" s="71" t="s">
        <v>40</v>
      </c>
      <c r="IPW42" s="71" t="s">
        <v>40</v>
      </c>
      <c r="IPX42" s="71" t="s">
        <v>40</v>
      </c>
      <c r="IPY42" s="71" t="s">
        <v>40</v>
      </c>
      <c r="IPZ42" s="71" t="s">
        <v>40</v>
      </c>
      <c r="IQA42" s="71" t="s">
        <v>40</v>
      </c>
      <c r="IQB42" s="71" t="s">
        <v>40</v>
      </c>
      <c r="IQC42" s="71" t="s">
        <v>40</v>
      </c>
      <c r="IQD42" s="71" t="s">
        <v>40</v>
      </c>
      <c r="IQE42" s="71" t="s">
        <v>40</v>
      </c>
      <c r="IQF42" s="71" t="s">
        <v>40</v>
      </c>
      <c r="IQG42" s="71" t="s">
        <v>40</v>
      </c>
      <c r="IQH42" s="71" t="s">
        <v>40</v>
      </c>
      <c r="IQI42" s="71" t="s">
        <v>40</v>
      </c>
      <c r="IQJ42" s="71" t="s">
        <v>40</v>
      </c>
      <c r="IQK42" s="71" t="s">
        <v>40</v>
      </c>
      <c r="IQL42" s="71" t="s">
        <v>40</v>
      </c>
      <c r="IQM42" s="71" t="s">
        <v>40</v>
      </c>
      <c r="IQN42" s="71" t="s">
        <v>40</v>
      </c>
      <c r="IQO42" s="71" t="s">
        <v>40</v>
      </c>
      <c r="IQP42" s="71" t="s">
        <v>40</v>
      </c>
      <c r="IQQ42" s="71" t="s">
        <v>40</v>
      </c>
      <c r="IQR42" s="71" t="s">
        <v>40</v>
      </c>
      <c r="IQS42" s="71" t="s">
        <v>40</v>
      </c>
      <c r="IQT42" s="71" t="s">
        <v>40</v>
      </c>
      <c r="IQU42" s="71" t="s">
        <v>40</v>
      </c>
      <c r="IQV42" s="71" t="s">
        <v>40</v>
      </c>
      <c r="IQW42" s="71" t="s">
        <v>40</v>
      </c>
      <c r="IQX42" s="71" t="s">
        <v>40</v>
      </c>
      <c r="IQY42" s="71" t="s">
        <v>40</v>
      </c>
      <c r="IQZ42" s="71" t="s">
        <v>40</v>
      </c>
      <c r="IRA42" s="71" t="s">
        <v>40</v>
      </c>
      <c r="IRB42" s="71" t="s">
        <v>40</v>
      </c>
      <c r="IRC42" s="71" t="s">
        <v>40</v>
      </c>
      <c r="IRD42" s="71" t="s">
        <v>40</v>
      </c>
      <c r="IRE42" s="71" t="s">
        <v>40</v>
      </c>
      <c r="IRF42" s="71" t="s">
        <v>40</v>
      </c>
      <c r="IRG42" s="71" t="s">
        <v>40</v>
      </c>
      <c r="IRH42" s="71" t="s">
        <v>40</v>
      </c>
      <c r="IRI42" s="71" t="s">
        <v>40</v>
      </c>
      <c r="IRJ42" s="71" t="s">
        <v>40</v>
      </c>
      <c r="IRK42" s="71" t="s">
        <v>40</v>
      </c>
      <c r="IRL42" s="71" t="s">
        <v>40</v>
      </c>
      <c r="IRM42" s="71" t="s">
        <v>40</v>
      </c>
      <c r="IRN42" s="71" t="s">
        <v>40</v>
      </c>
      <c r="IRO42" s="71" t="s">
        <v>40</v>
      </c>
      <c r="IRP42" s="71" t="s">
        <v>40</v>
      </c>
      <c r="IRQ42" s="71" t="s">
        <v>40</v>
      </c>
      <c r="IRR42" s="71" t="s">
        <v>40</v>
      </c>
      <c r="IRS42" s="71" t="s">
        <v>40</v>
      </c>
      <c r="IRT42" s="71" t="s">
        <v>40</v>
      </c>
      <c r="IRU42" s="71" t="s">
        <v>40</v>
      </c>
      <c r="IRV42" s="71" t="s">
        <v>40</v>
      </c>
      <c r="IRW42" s="71" t="s">
        <v>40</v>
      </c>
      <c r="IRX42" s="71" t="s">
        <v>40</v>
      </c>
      <c r="IRY42" s="71" t="s">
        <v>40</v>
      </c>
      <c r="IRZ42" s="71" t="s">
        <v>40</v>
      </c>
      <c r="ISA42" s="71" t="s">
        <v>40</v>
      </c>
      <c r="ISB42" s="71" t="s">
        <v>40</v>
      </c>
      <c r="ISC42" s="71" t="s">
        <v>40</v>
      </c>
      <c r="ISD42" s="71" t="s">
        <v>40</v>
      </c>
      <c r="ISE42" s="71" t="s">
        <v>40</v>
      </c>
      <c r="ISF42" s="71" t="s">
        <v>40</v>
      </c>
      <c r="ISG42" s="71" t="s">
        <v>40</v>
      </c>
      <c r="ISH42" s="71" t="s">
        <v>40</v>
      </c>
      <c r="ISI42" s="71" t="s">
        <v>40</v>
      </c>
      <c r="ISJ42" s="71" t="s">
        <v>40</v>
      </c>
      <c r="ISK42" s="71" t="s">
        <v>40</v>
      </c>
      <c r="ISL42" s="71" t="s">
        <v>40</v>
      </c>
      <c r="ISM42" s="71" t="s">
        <v>40</v>
      </c>
      <c r="ISN42" s="71" t="s">
        <v>40</v>
      </c>
      <c r="ISO42" s="71" t="s">
        <v>40</v>
      </c>
      <c r="ISP42" s="71" t="s">
        <v>40</v>
      </c>
      <c r="ISQ42" s="71" t="s">
        <v>40</v>
      </c>
      <c r="ISR42" s="71" t="s">
        <v>40</v>
      </c>
      <c r="ISS42" s="71" t="s">
        <v>40</v>
      </c>
      <c r="IST42" s="71" t="s">
        <v>40</v>
      </c>
      <c r="ISU42" s="71" t="s">
        <v>40</v>
      </c>
      <c r="ISV42" s="71" t="s">
        <v>40</v>
      </c>
      <c r="ISW42" s="71" t="s">
        <v>40</v>
      </c>
      <c r="ISX42" s="71" t="s">
        <v>40</v>
      </c>
      <c r="ISY42" s="71" t="s">
        <v>40</v>
      </c>
      <c r="ISZ42" s="71" t="s">
        <v>40</v>
      </c>
      <c r="ITA42" s="71" t="s">
        <v>40</v>
      </c>
      <c r="ITB42" s="71" t="s">
        <v>40</v>
      </c>
      <c r="ITC42" s="71" t="s">
        <v>40</v>
      </c>
      <c r="ITD42" s="71" t="s">
        <v>40</v>
      </c>
      <c r="ITE42" s="71" t="s">
        <v>40</v>
      </c>
      <c r="ITF42" s="71" t="s">
        <v>40</v>
      </c>
      <c r="ITG42" s="71" t="s">
        <v>40</v>
      </c>
      <c r="ITH42" s="71" t="s">
        <v>40</v>
      </c>
      <c r="ITI42" s="71" t="s">
        <v>40</v>
      </c>
      <c r="ITJ42" s="71" t="s">
        <v>40</v>
      </c>
      <c r="ITK42" s="71" t="s">
        <v>40</v>
      </c>
      <c r="ITL42" s="71" t="s">
        <v>40</v>
      </c>
      <c r="ITM42" s="71" t="s">
        <v>40</v>
      </c>
      <c r="ITN42" s="71" t="s">
        <v>40</v>
      </c>
      <c r="ITO42" s="71" t="s">
        <v>40</v>
      </c>
      <c r="ITP42" s="71" t="s">
        <v>40</v>
      </c>
      <c r="ITQ42" s="71" t="s">
        <v>40</v>
      </c>
      <c r="ITR42" s="71" t="s">
        <v>40</v>
      </c>
      <c r="ITS42" s="71" t="s">
        <v>40</v>
      </c>
      <c r="ITT42" s="71" t="s">
        <v>40</v>
      </c>
      <c r="ITU42" s="71" t="s">
        <v>40</v>
      </c>
      <c r="ITV42" s="71" t="s">
        <v>40</v>
      </c>
      <c r="ITW42" s="71" t="s">
        <v>40</v>
      </c>
      <c r="ITX42" s="71" t="s">
        <v>40</v>
      </c>
      <c r="ITY42" s="71" t="s">
        <v>40</v>
      </c>
      <c r="ITZ42" s="71" t="s">
        <v>40</v>
      </c>
      <c r="IUA42" s="71" t="s">
        <v>40</v>
      </c>
      <c r="IUB42" s="71" t="s">
        <v>40</v>
      </c>
      <c r="IUC42" s="71" t="s">
        <v>40</v>
      </c>
      <c r="IUD42" s="71" t="s">
        <v>40</v>
      </c>
      <c r="IUE42" s="71" t="s">
        <v>40</v>
      </c>
      <c r="IUF42" s="71" t="s">
        <v>40</v>
      </c>
      <c r="IUG42" s="71" t="s">
        <v>40</v>
      </c>
      <c r="IUH42" s="71" t="s">
        <v>40</v>
      </c>
      <c r="IUI42" s="71" t="s">
        <v>40</v>
      </c>
      <c r="IUJ42" s="71" t="s">
        <v>40</v>
      </c>
      <c r="IUK42" s="71" t="s">
        <v>40</v>
      </c>
      <c r="IUL42" s="71" t="s">
        <v>40</v>
      </c>
      <c r="IUM42" s="71" t="s">
        <v>40</v>
      </c>
      <c r="IUN42" s="71" t="s">
        <v>40</v>
      </c>
      <c r="IUO42" s="71" t="s">
        <v>40</v>
      </c>
      <c r="IUP42" s="71" t="s">
        <v>40</v>
      </c>
      <c r="IUQ42" s="71" t="s">
        <v>40</v>
      </c>
      <c r="IUR42" s="71" t="s">
        <v>40</v>
      </c>
      <c r="IUS42" s="71" t="s">
        <v>40</v>
      </c>
      <c r="IUT42" s="71" t="s">
        <v>40</v>
      </c>
      <c r="IUU42" s="71" t="s">
        <v>40</v>
      </c>
      <c r="IUV42" s="71" t="s">
        <v>40</v>
      </c>
      <c r="IUW42" s="71" t="s">
        <v>40</v>
      </c>
      <c r="IUX42" s="71" t="s">
        <v>40</v>
      </c>
      <c r="IUY42" s="71" t="s">
        <v>40</v>
      </c>
      <c r="IUZ42" s="71" t="s">
        <v>40</v>
      </c>
      <c r="IVA42" s="71" t="s">
        <v>40</v>
      </c>
      <c r="IVB42" s="71" t="s">
        <v>40</v>
      </c>
      <c r="IVC42" s="71" t="s">
        <v>40</v>
      </c>
      <c r="IVD42" s="71" t="s">
        <v>40</v>
      </c>
      <c r="IVE42" s="71" t="s">
        <v>40</v>
      </c>
      <c r="IVF42" s="71" t="s">
        <v>40</v>
      </c>
      <c r="IVG42" s="71" t="s">
        <v>40</v>
      </c>
      <c r="IVH42" s="71" t="s">
        <v>40</v>
      </c>
      <c r="IVI42" s="71" t="s">
        <v>40</v>
      </c>
      <c r="IVJ42" s="71" t="s">
        <v>40</v>
      </c>
      <c r="IVK42" s="71" t="s">
        <v>40</v>
      </c>
      <c r="IVL42" s="71" t="s">
        <v>40</v>
      </c>
      <c r="IVM42" s="71" t="s">
        <v>40</v>
      </c>
      <c r="IVN42" s="71" t="s">
        <v>40</v>
      </c>
      <c r="IVO42" s="71" t="s">
        <v>40</v>
      </c>
      <c r="IVP42" s="71" t="s">
        <v>40</v>
      </c>
      <c r="IVQ42" s="71" t="s">
        <v>40</v>
      </c>
      <c r="IVR42" s="71" t="s">
        <v>40</v>
      </c>
      <c r="IVS42" s="71" t="s">
        <v>40</v>
      </c>
      <c r="IVT42" s="71" t="s">
        <v>40</v>
      </c>
      <c r="IVU42" s="71" t="s">
        <v>40</v>
      </c>
      <c r="IVV42" s="71" t="s">
        <v>40</v>
      </c>
      <c r="IVW42" s="71" t="s">
        <v>40</v>
      </c>
      <c r="IVX42" s="71" t="s">
        <v>40</v>
      </c>
      <c r="IVY42" s="71" t="s">
        <v>40</v>
      </c>
      <c r="IVZ42" s="71" t="s">
        <v>40</v>
      </c>
      <c r="IWA42" s="71" t="s">
        <v>40</v>
      </c>
      <c r="IWB42" s="71" t="s">
        <v>40</v>
      </c>
      <c r="IWC42" s="71" t="s">
        <v>40</v>
      </c>
      <c r="IWD42" s="71" t="s">
        <v>40</v>
      </c>
      <c r="IWE42" s="71" t="s">
        <v>40</v>
      </c>
      <c r="IWF42" s="71" t="s">
        <v>40</v>
      </c>
      <c r="IWG42" s="71" t="s">
        <v>40</v>
      </c>
      <c r="IWH42" s="71" t="s">
        <v>40</v>
      </c>
      <c r="IWI42" s="71" t="s">
        <v>40</v>
      </c>
      <c r="IWJ42" s="71" t="s">
        <v>40</v>
      </c>
      <c r="IWK42" s="71" t="s">
        <v>40</v>
      </c>
      <c r="IWL42" s="71" t="s">
        <v>40</v>
      </c>
      <c r="IWM42" s="71" t="s">
        <v>40</v>
      </c>
      <c r="IWN42" s="71" t="s">
        <v>40</v>
      </c>
      <c r="IWO42" s="71" t="s">
        <v>40</v>
      </c>
      <c r="IWP42" s="71" t="s">
        <v>40</v>
      </c>
      <c r="IWQ42" s="71" t="s">
        <v>40</v>
      </c>
      <c r="IWR42" s="71" t="s">
        <v>40</v>
      </c>
      <c r="IWS42" s="71" t="s">
        <v>40</v>
      </c>
      <c r="IWT42" s="71" t="s">
        <v>40</v>
      </c>
      <c r="IWU42" s="71" t="s">
        <v>40</v>
      </c>
      <c r="IWV42" s="71" t="s">
        <v>40</v>
      </c>
      <c r="IWW42" s="71" t="s">
        <v>40</v>
      </c>
      <c r="IWX42" s="71" t="s">
        <v>40</v>
      </c>
      <c r="IWY42" s="71" t="s">
        <v>40</v>
      </c>
      <c r="IWZ42" s="71" t="s">
        <v>40</v>
      </c>
      <c r="IXA42" s="71" t="s">
        <v>40</v>
      </c>
      <c r="IXB42" s="71" t="s">
        <v>40</v>
      </c>
      <c r="IXC42" s="71" t="s">
        <v>40</v>
      </c>
      <c r="IXD42" s="71" t="s">
        <v>40</v>
      </c>
      <c r="IXE42" s="71" t="s">
        <v>40</v>
      </c>
      <c r="IXF42" s="71" t="s">
        <v>40</v>
      </c>
      <c r="IXG42" s="71" t="s">
        <v>40</v>
      </c>
      <c r="IXH42" s="71" t="s">
        <v>40</v>
      </c>
      <c r="IXI42" s="71" t="s">
        <v>40</v>
      </c>
      <c r="IXJ42" s="71" t="s">
        <v>40</v>
      </c>
      <c r="IXK42" s="71" t="s">
        <v>40</v>
      </c>
      <c r="IXL42" s="71" t="s">
        <v>40</v>
      </c>
      <c r="IXM42" s="71" t="s">
        <v>40</v>
      </c>
      <c r="IXN42" s="71" t="s">
        <v>40</v>
      </c>
      <c r="IXO42" s="71" t="s">
        <v>40</v>
      </c>
      <c r="IXP42" s="71" t="s">
        <v>40</v>
      </c>
      <c r="IXQ42" s="71" t="s">
        <v>40</v>
      </c>
      <c r="IXR42" s="71" t="s">
        <v>40</v>
      </c>
      <c r="IXS42" s="71" t="s">
        <v>40</v>
      </c>
      <c r="IXT42" s="71" t="s">
        <v>40</v>
      </c>
      <c r="IXU42" s="71" t="s">
        <v>40</v>
      </c>
      <c r="IXV42" s="71" t="s">
        <v>40</v>
      </c>
      <c r="IXW42" s="71" t="s">
        <v>40</v>
      </c>
      <c r="IXX42" s="71" t="s">
        <v>40</v>
      </c>
      <c r="IXY42" s="71" t="s">
        <v>40</v>
      </c>
      <c r="IXZ42" s="71" t="s">
        <v>40</v>
      </c>
      <c r="IYA42" s="71" t="s">
        <v>40</v>
      </c>
      <c r="IYB42" s="71" t="s">
        <v>40</v>
      </c>
      <c r="IYC42" s="71" t="s">
        <v>40</v>
      </c>
      <c r="IYD42" s="71" t="s">
        <v>40</v>
      </c>
      <c r="IYE42" s="71" t="s">
        <v>40</v>
      </c>
      <c r="IYF42" s="71" t="s">
        <v>40</v>
      </c>
      <c r="IYG42" s="71" t="s">
        <v>40</v>
      </c>
      <c r="IYH42" s="71" t="s">
        <v>40</v>
      </c>
      <c r="IYI42" s="71" t="s">
        <v>40</v>
      </c>
      <c r="IYJ42" s="71" t="s">
        <v>40</v>
      </c>
      <c r="IYK42" s="71" t="s">
        <v>40</v>
      </c>
      <c r="IYL42" s="71" t="s">
        <v>40</v>
      </c>
      <c r="IYM42" s="71" t="s">
        <v>40</v>
      </c>
      <c r="IYN42" s="71" t="s">
        <v>40</v>
      </c>
      <c r="IYO42" s="71" t="s">
        <v>40</v>
      </c>
      <c r="IYP42" s="71" t="s">
        <v>40</v>
      </c>
      <c r="IYQ42" s="71" t="s">
        <v>40</v>
      </c>
      <c r="IYR42" s="71" t="s">
        <v>40</v>
      </c>
      <c r="IYS42" s="71" t="s">
        <v>40</v>
      </c>
      <c r="IYT42" s="71" t="s">
        <v>40</v>
      </c>
      <c r="IYU42" s="71" t="s">
        <v>40</v>
      </c>
      <c r="IYV42" s="71" t="s">
        <v>40</v>
      </c>
      <c r="IYW42" s="71" t="s">
        <v>40</v>
      </c>
      <c r="IYX42" s="71" t="s">
        <v>40</v>
      </c>
      <c r="IYY42" s="71" t="s">
        <v>40</v>
      </c>
      <c r="IYZ42" s="71" t="s">
        <v>40</v>
      </c>
      <c r="IZA42" s="71" t="s">
        <v>40</v>
      </c>
      <c r="IZB42" s="71" t="s">
        <v>40</v>
      </c>
      <c r="IZC42" s="71" t="s">
        <v>40</v>
      </c>
      <c r="IZD42" s="71" t="s">
        <v>40</v>
      </c>
      <c r="IZE42" s="71" t="s">
        <v>40</v>
      </c>
      <c r="IZF42" s="71" t="s">
        <v>40</v>
      </c>
      <c r="IZG42" s="71" t="s">
        <v>40</v>
      </c>
      <c r="IZH42" s="71" t="s">
        <v>40</v>
      </c>
      <c r="IZI42" s="71" t="s">
        <v>40</v>
      </c>
      <c r="IZJ42" s="71" t="s">
        <v>40</v>
      </c>
      <c r="IZK42" s="71" t="s">
        <v>40</v>
      </c>
      <c r="IZL42" s="71" t="s">
        <v>40</v>
      </c>
      <c r="IZM42" s="71" t="s">
        <v>40</v>
      </c>
      <c r="IZN42" s="71" t="s">
        <v>40</v>
      </c>
      <c r="IZO42" s="71" t="s">
        <v>40</v>
      </c>
      <c r="IZP42" s="71" t="s">
        <v>40</v>
      </c>
      <c r="IZQ42" s="71" t="s">
        <v>40</v>
      </c>
      <c r="IZR42" s="71" t="s">
        <v>40</v>
      </c>
      <c r="IZS42" s="71" t="s">
        <v>40</v>
      </c>
      <c r="IZT42" s="71" t="s">
        <v>40</v>
      </c>
      <c r="IZU42" s="71" t="s">
        <v>40</v>
      </c>
      <c r="IZV42" s="71" t="s">
        <v>40</v>
      </c>
      <c r="IZW42" s="71" t="s">
        <v>40</v>
      </c>
      <c r="IZX42" s="71" t="s">
        <v>40</v>
      </c>
      <c r="IZY42" s="71" t="s">
        <v>40</v>
      </c>
      <c r="IZZ42" s="71" t="s">
        <v>40</v>
      </c>
      <c r="JAA42" s="71" t="s">
        <v>40</v>
      </c>
      <c r="JAB42" s="71" t="s">
        <v>40</v>
      </c>
      <c r="JAC42" s="71" t="s">
        <v>40</v>
      </c>
      <c r="JAD42" s="71" t="s">
        <v>40</v>
      </c>
      <c r="JAE42" s="71" t="s">
        <v>40</v>
      </c>
      <c r="JAF42" s="71" t="s">
        <v>40</v>
      </c>
      <c r="JAG42" s="71" t="s">
        <v>40</v>
      </c>
      <c r="JAH42" s="71" t="s">
        <v>40</v>
      </c>
      <c r="JAI42" s="71" t="s">
        <v>40</v>
      </c>
      <c r="JAJ42" s="71" t="s">
        <v>40</v>
      </c>
      <c r="JAK42" s="71" t="s">
        <v>40</v>
      </c>
      <c r="JAL42" s="71" t="s">
        <v>40</v>
      </c>
      <c r="JAM42" s="71" t="s">
        <v>40</v>
      </c>
      <c r="JAN42" s="71" t="s">
        <v>40</v>
      </c>
      <c r="JAO42" s="71" t="s">
        <v>40</v>
      </c>
      <c r="JAP42" s="71" t="s">
        <v>40</v>
      </c>
      <c r="JAQ42" s="71" t="s">
        <v>40</v>
      </c>
      <c r="JAR42" s="71" t="s">
        <v>40</v>
      </c>
      <c r="JAS42" s="71" t="s">
        <v>40</v>
      </c>
      <c r="JAT42" s="71" t="s">
        <v>40</v>
      </c>
      <c r="JAU42" s="71" t="s">
        <v>40</v>
      </c>
      <c r="JAV42" s="71" t="s">
        <v>40</v>
      </c>
      <c r="JAW42" s="71" t="s">
        <v>40</v>
      </c>
      <c r="JAX42" s="71" t="s">
        <v>40</v>
      </c>
      <c r="JAY42" s="71" t="s">
        <v>40</v>
      </c>
      <c r="JAZ42" s="71" t="s">
        <v>40</v>
      </c>
      <c r="JBA42" s="71" t="s">
        <v>40</v>
      </c>
      <c r="JBB42" s="71" t="s">
        <v>40</v>
      </c>
      <c r="JBC42" s="71" t="s">
        <v>40</v>
      </c>
      <c r="JBD42" s="71" t="s">
        <v>40</v>
      </c>
      <c r="JBE42" s="71" t="s">
        <v>40</v>
      </c>
      <c r="JBF42" s="71" t="s">
        <v>40</v>
      </c>
      <c r="JBG42" s="71" t="s">
        <v>40</v>
      </c>
      <c r="JBH42" s="71" t="s">
        <v>40</v>
      </c>
      <c r="JBI42" s="71" t="s">
        <v>40</v>
      </c>
      <c r="JBJ42" s="71" t="s">
        <v>40</v>
      </c>
      <c r="JBK42" s="71" t="s">
        <v>40</v>
      </c>
      <c r="JBL42" s="71" t="s">
        <v>40</v>
      </c>
      <c r="JBM42" s="71" t="s">
        <v>40</v>
      </c>
      <c r="JBN42" s="71" t="s">
        <v>40</v>
      </c>
      <c r="JBO42" s="71" t="s">
        <v>40</v>
      </c>
      <c r="JBP42" s="71" t="s">
        <v>40</v>
      </c>
      <c r="JBQ42" s="71" t="s">
        <v>40</v>
      </c>
      <c r="JBR42" s="71" t="s">
        <v>40</v>
      </c>
      <c r="JBS42" s="71" t="s">
        <v>40</v>
      </c>
      <c r="JBT42" s="71" t="s">
        <v>40</v>
      </c>
      <c r="JBU42" s="71" t="s">
        <v>40</v>
      </c>
      <c r="JBV42" s="71" t="s">
        <v>40</v>
      </c>
      <c r="JBW42" s="71" t="s">
        <v>40</v>
      </c>
      <c r="JBX42" s="71" t="s">
        <v>40</v>
      </c>
      <c r="JBY42" s="71" t="s">
        <v>40</v>
      </c>
      <c r="JBZ42" s="71" t="s">
        <v>40</v>
      </c>
      <c r="JCA42" s="71" t="s">
        <v>40</v>
      </c>
      <c r="JCB42" s="71" t="s">
        <v>40</v>
      </c>
      <c r="JCC42" s="71" t="s">
        <v>40</v>
      </c>
      <c r="JCD42" s="71" t="s">
        <v>40</v>
      </c>
      <c r="JCE42" s="71" t="s">
        <v>40</v>
      </c>
      <c r="JCF42" s="71" t="s">
        <v>40</v>
      </c>
      <c r="JCG42" s="71" t="s">
        <v>40</v>
      </c>
      <c r="JCH42" s="71" t="s">
        <v>40</v>
      </c>
      <c r="JCI42" s="71" t="s">
        <v>40</v>
      </c>
      <c r="JCJ42" s="71" t="s">
        <v>40</v>
      </c>
      <c r="JCK42" s="71" t="s">
        <v>40</v>
      </c>
      <c r="JCL42" s="71" t="s">
        <v>40</v>
      </c>
      <c r="JCM42" s="71" t="s">
        <v>40</v>
      </c>
      <c r="JCN42" s="71" t="s">
        <v>40</v>
      </c>
      <c r="JCO42" s="71" t="s">
        <v>40</v>
      </c>
      <c r="JCP42" s="71" t="s">
        <v>40</v>
      </c>
      <c r="JCQ42" s="71" t="s">
        <v>40</v>
      </c>
      <c r="JCR42" s="71" t="s">
        <v>40</v>
      </c>
      <c r="JCS42" s="71" t="s">
        <v>40</v>
      </c>
      <c r="JCT42" s="71" t="s">
        <v>40</v>
      </c>
      <c r="JCU42" s="71" t="s">
        <v>40</v>
      </c>
      <c r="JCV42" s="71" t="s">
        <v>40</v>
      </c>
      <c r="JCW42" s="71" t="s">
        <v>40</v>
      </c>
      <c r="JCX42" s="71" t="s">
        <v>40</v>
      </c>
      <c r="JCY42" s="71" t="s">
        <v>40</v>
      </c>
      <c r="JCZ42" s="71" t="s">
        <v>40</v>
      </c>
      <c r="JDA42" s="71" t="s">
        <v>40</v>
      </c>
      <c r="JDB42" s="71" t="s">
        <v>40</v>
      </c>
      <c r="JDC42" s="71" t="s">
        <v>40</v>
      </c>
      <c r="JDD42" s="71" t="s">
        <v>40</v>
      </c>
      <c r="JDE42" s="71" t="s">
        <v>40</v>
      </c>
      <c r="JDF42" s="71" t="s">
        <v>40</v>
      </c>
      <c r="JDG42" s="71" t="s">
        <v>40</v>
      </c>
      <c r="JDH42" s="71" t="s">
        <v>40</v>
      </c>
      <c r="JDI42" s="71" t="s">
        <v>40</v>
      </c>
      <c r="JDJ42" s="71" t="s">
        <v>40</v>
      </c>
      <c r="JDK42" s="71" t="s">
        <v>40</v>
      </c>
      <c r="JDL42" s="71" t="s">
        <v>40</v>
      </c>
      <c r="JDM42" s="71" t="s">
        <v>40</v>
      </c>
      <c r="JDN42" s="71" t="s">
        <v>40</v>
      </c>
      <c r="JDO42" s="71" t="s">
        <v>40</v>
      </c>
      <c r="JDP42" s="71" t="s">
        <v>40</v>
      </c>
      <c r="JDQ42" s="71" t="s">
        <v>40</v>
      </c>
      <c r="JDR42" s="71" t="s">
        <v>40</v>
      </c>
      <c r="JDS42" s="71" t="s">
        <v>40</v>
      </c>
      <c r="JDT42" s="71" t="s">
        <v>40</v>
      </c>
      <c r="JDU42" s="71" t="s">
        <v>40</v>
      </c>
      <c r="JDV42" s="71" t="s">
        <v>40</v>
      </c>
      <c r="JDW42" s="71" t="s">
        <v>40</v>
      </c>
      <c r="JDX42" s="71" t="s">
        <v>40</v>
      </c>
      <c r="JDY42" s="71" t="s">
        <v>40</v>
      </c>
      <c r="JDZ42" s="71" t="s">
        <v>40</v>
      </c>
      <c r="JEA42" s="71" t="s">
        <v>40</v>
      </c>
      <c r="JEB42" s="71" t="s">
        <v>40</v>
      </c>
      <c r="JEC42" s="71" t="s">
        <v>40</v>
      </c>
      <c r="JED42" s="71" t="s">
        <v>40</v>
      </c>
      <c r="JEE42" s="71" t="s">
        <v>40</v>
      </c>
      <c r="JEF42" s="71" t="s">
        <v>40</v>
      </c>
      <c r="JEG42" s="71" t="s">
        <v>40</v>
      </c>
      <c r="JEH42" s="71" t="s">
        <v>40</v>
      </c>
      <c r="JEI42" s="71" t="s">
        <v>40</v>
      </c>
      <c r="JEJ42" s="71" t="s">
        <v>40</v>
      </c>
      <c r="JEK42" s="71" t="s">
        <v>40</v>
      </c>
      <c r="JEL42" s="71" t="s">
        <v>40</v>
      </c>
      <c r="JEM42" s="71" t="s">
        <v>40</v>
      </c>
      <c r="JEN42" s="71" t="s">
        <v>40</v>
      </c>
      <c r="JEO42" s="71" t="s">
        <v>40</v>
      </c>
      <c r="JEP42" s="71" t="s">
        <v>40</v>
      </c>
      <c r="JEQ42" s="71" t="s">
        <v>40</v>
      </c>
      <c r="JER42" s="71" t="s">
        <v>40</v>
      </c>
      <c r="JES42" s="71" t="s">
        <v>40</v>
      </c>
      <c r="JET42" s="71" t="s">
        <v>40</v>
      </c>
      <c r="JEU42" s="71" t="s">
        <v>40</v>
      </c>
      <c r="JEV42" s="71" t="s">
        <v>40</v>
      </c>
      <c r="JEW42" s="71" t="s">
        <v>40</v>
      </c>
      <c r="JEX42" s="71" t="s">
        <v>40</v>
      </c>
      <c r="JEY42" s="71" t="s">
        <v>40</v>
      </c>
      <c r="JEZ42" s="71" t="s">
        <v>40</v>
      </c>
      <c r="JFA42" s="71" t="s">
        <v>40</v>
      </c>
      <c r="JFB42" s="71" t="s">
        <v>40</v>
      </c>
      <c r="JFC42" s="71" t="s">
        <v>40</v>
      </c>
      <c r="JFD42" s="71" t="s">
        <v>40</v>
      </c>
      <c r="JFE42" s="71" t="s">
        <v>40</v>
      </c>
      <c r="JFF42" s="71" t="s">
        <v>40</v>
      </c>
      <c r="JFG42" s="71" t="s">
        <v>40</v>
      </c>
      <c r="JFH42" s="71" t="s">
        <v>40</v>
      </c>
      <c r="JFI42" s="71" t="s">
        <v>40</v>
      </c>
      <c r="JFJ42" s="71" t="s">
        <v>40</v>
      </c>
      <c r="JFK42" s="71" t="s">
        <v>40</v>
      </c>
      <c r="JFL42" s="71" t="s">
        <v>40</v>
      </c>
      <c r="JFM42" s="71" t="s">
        <v>40</v>
      </c>
      <c r="JFN42" s="71" t="s">
        <v>40</v>
      </c>
      <c r="JFO42" s="71" t="s">
        <v>40</v>
      </c>
      <c r="JFP42" s="71" t="s">
        <v>40</v>
      </c>
      <c r="JFQ42" s="71" t="s">
        <v>40</v>
      </c>
      <c r="JFR42" s="71" t="s">
        <v>40</v>
      </c>
      <c r="JFS42" s="71" t="s">
        <v>40</v>
      </c>
      <c r="JFT42" s="71" t="s">
        <v>40</v>
      </c>
      <c r="JFU42" s="71" t="s">
        <v>40</v>
      </c>
      <c r="JFV42" s="71" t="s">
        <v>40</v>
      </c>
      <c r="JFW42" s="71" t="s">
        <v>40</v>
      </c>
      <c r="JFX42" s="71" t="s">
        <v>40</v>
      </c>
      <c r="JFY42" s="71" t="s">
        <v>40</v>
      </c>
      <c r="JFZ42" s="71" t="s">
        <v>40</v>
      </c>
      <c r="JGA42" s="71" t="s">
        <v>40</v>
      </c>
      <c r="JGB42" s="71" t="s">
        <v>40</v>
      </c>
      <c r="JGC42" s="71" t="s">
        <v>40</v>
      </c>
      <c r="JGD42" s="71" t="s">
        <v>40</v>
      </c>
      <c r="JGE42" s="71" t="s">
        <v>40</v>
      </c>
      <c r="JGF42" s="71" t="s">
        <v>40</v>
      </c>
      <c r="JGG42" s="71" t="s">
        <v>40</v>
      </c>
      <c r="JGH42" s="71" t="s">
        <v>40</v>
      </c>
      <c r="JGI42" s="71" t="s">
        <v>40</v>
      </c>
      <c r="JGJ42" s="71" t="s">
        <v>40</v>
      </c>
      <c r="JGK42" s="71" t="s">
        <v>40</v>
      </c>
      <c r="JGL42" s="71" t="s">
        <v>40</v>
      </c>
      <c r="JGM42" s="71" t="s">
        <v>40</v>
      </c>
      <c r="JGN42" s="71" t="s">
        <v>40</v>
      </c>
      <c r="JGO42" s="71" t="s">
        <v>40</v>
      </c>
      <c r="JGP42" s="71" t="s">
        <v>40</v>
      </c>
      <c r="JGQ42" s="71" t="s">
        <v>40</v>
      </c>
      <c r="JGR42" s="71" t="s">
        <v>40</v>
      </c>
      <c r="JGS42" s="71" t="s">
        <v>40</v>
      </c>
      <c r="JGT42" s="71" t="s">
        <v>40</v>
      </c>
      <c r="JGU42" s="71" t="s">
        <v>40</v>
      </c>
      <c r="JGV42" s="71" t="s">
        <v>40</v>
      </c>
      <c r="JGW42" s="71" t="s">
        <v>40</v>
      </c>
      <c r="JGX42" s="71" t="s">
        <v>40</v>
      </c>
      <c r="JGY42" s="71" t="s">
        <v>40</v>
      </c>
      <c r="JGZ42" s="71" t="s">
        <v>40</v>
      </c>
      <c r="JHA42" s="71" t="s">
        <v>40</v>
      </c>
      <c r="JHB42" s="71" t="s">
        <v>40</v>
      </c>
      <c r="JHC42" s="71" t="s">
        <v>40</v>
      </c>
      <c r="JHD42" s="71" t="s">
        <v>40</v>
      </c>
      <c r="JHE42" s="71" t="s">
        <v>40</v>
      </c>
      <c r="JHF42" s="71" t="s">
        <v>40</v>
      </c>
      <c r="JHG42" s="71" t="s">
        <v>40</v>
      </c>
      <c r="JHH42" s="71" t="s">
        <v>40</v>
      </c>
      <c r="JHI42" s="71" t="s">
        <v>40</v>
      </c>
      <c r="JHJ42" s="71" t="s">
        <v>40</v>
      </c>
      <c r="JHK42" s="71" t="s">
        <v>40</v>
      </c>
      <c r="JHL42" s="71" t="s">
        <v>40</v>
      </c>
      <c r="JHM42" s="71" t="s">
        <v>40</v>
      </c>
      <c r="JHN42" s="71" t="s">
        <v>40</v>
      </c>
      <c r="JHO42" s="71" t="s">
        <v>40</v>
      </c>
      <c r="JHP42" s="71" t="s">
        <v>40</v>
      </c>
      <c r="JHQ42" s="71" t="s">
        <v>40</v>
      </c>
      <c r="JHR42" s="71" t="s">
        <v>40</v>
      </c>
      <c r="JHS42" s="71" t="s">
        <v>40</v>
      </c>
      <c r="JHT42" s="71" t="s">
        <v>40</v>
      </c>
      <c r="JHU42" s="71" t="s">
        <v>40</v>
      </c>
      <c r="JHV42" s="71" t="s">
        <v>40</v>
      </c>
      <c r="JHW42" s="71" t="s">
        <v>40</v>
      </c>
      <c r="JHX42" s="71" t="s">
        <v>40</v>
      </c>
      <c r="JHY42" s="71" t="s">
        <v>40</v>
      </c>
      <c r="JHZ42" s="71" t="s">
        <v>40</v>
      </c>
      <c r="JIA42" s="71" t="s">
        <v>40</v>
      </c>
      <c r="JIB42" s="71" t="s">
        <v>40</v>
      </c>
      <c r="JIC42" s="71" t="s">
        <v>40</v>
      </c>
      <c r="JID42" s="71" t="s">
        <v>40</v>
      </c>
      <c r="JIE42" s="71" t="s">
        <v>40</v>
      </c>
      <c r="JIF42" s="71" t="s">
        <v>40</v>
      </c>
      <c r="JIG42" s="71" t="s">
        <v>40</v>
      </c>
      <c r="JIH42" s="71" t="s">
        <v>40</v>
      </c>
      <c r="JII42" s="71" t="s">
        <v>40</v>
      </c>
      <c r="JIJ42" s="71" t="s">
        <v>40</v>
      </c>
      <c r="JIK42" s="71" t="s">
        <v>40</v>
      </c>
      <c r="JIL42" s="71" t="s">
        <v>40</v>
      </c>
      <c r="JIM42" s="71" t="s">
        <v>40</v>
      </c>
      <c r="JIN42" s="71" t="s">
        <v>40</v>
      </c>
      <c r="JIO42" s="71" t="s">
        <v>40</v>
      </c>
      <c r="JIP42" s="71" t="s">
        <v>40</v>
      </c>
      <c r="JIQ42" s="71" t="s">
        <v>40</v>
      </c>
      <c r="JIR42" s="71" t="s">
        <v>40</v>
      </c>
      <c r="JIS42" s="71" t="s">
        <v>40</v>
      </c>
      <c r="JIT42" s="71" t="s">
        <v>40</v>
      </c>
      <c r="JIU42" s="71" t="s">
        <v>40</v>
      </c>
      <c r="JIV42" s="71" t="s">
        <v>40</v>
      </c>
      <c r="JIW42" s="71" t="s">
        <v>40</v>
      </c>
      <c r="JIX42" s="71" t="s">
        <v>40</v>
      </c>
      <c r="JIY42" s="71" t="s">
        <v>40</v>
      </c>
      <c r="JIZ42" s="71" t="s">
        <v>40</v>
      </c>
      <c r="JJA42" s="71" t="s">
        <v>40</v>
      </c>
      <c r="JJB42" s="71" t="s">
        <v>40</v>
      </c>
      <c r="JJC42" s="71" t="s">
        <v>40</v>
      </c>
      <c r="JJD42" s="71" t="s">
        <v>40</v>
      </c>
      <c r="JJE42" s="71" t="s">
        <v>40</v>
      </c>
      <c r="JJF42" s="71" t="s">
        <v>40</v>
      </c>
      <c r="JJG42" s="71" t="s">
        <v>40</v>
      </c>
      <c r="JJH42" s="71" t="s">
        <v>40</v>
      </c>
      <c r="JJI42" s="71" t="s">
        <v>40</v>
      </c>
      <c r="JJJ42" s="71" t="s">
        <v>40</v>
      </c>
      <c r="JJK42" s="71" t="s">
        <v>40</v>
      </c>
      <c r="JJL42" s="71" t="s">
        <v>40</v>
      </c>
      <c r="JJM42" s="71" t="s">
        <v>40</v>
      </c>
      <c r="JJN42" s="71" t="s">
        <v>40</v>
      </c>
      <c r="JJO42" s="71" t="s">
        <v>40</v>
      </c>
      <c r="JJP42" s="71" t="s">
        <v>40</v>
      </c>
      <c r="JJQ42" s="71" t="s">
        <v>40</v>
      </c>
      <c r="JJR42" s="71" t="s">
        <v>40</v>
      </c>
      <c r="JJS42" s="71" t="s">
        <v>40</v>
      </c>
      <c r="JJT42" s="71" t="s">
        <v>40</v>
      </c>
      <c r="JJU42" s="71" t="s">
        <v>40</v>
      </c>
      <c r="JJV42" s="71" t="s">
        <v>40</v>
      </c>
      <c r="JJW42" s="71" t="s">
        <v>40</v>
      </c>
      <c r="JJX42" s="71" t="s">
        <v>40</v>
      </c>
      <c r="JJY42" s="71" t="s">
        <v>40</v>
      </c>
      <c r="JJZ42" s="71" t="s">
        <v>40</v>
      </c>
      <c r="JKA42" s="71" t="s">
        <v>40</v>
      </c>
      <c r="JKB42" s="71" t="s">
        <v>40</v>
      </c>
      <c r="JKC42" s="71" t="s">
        <v>40</v>
      </c>
      <c r="JKD42" s="71" t="s">
        <v>40</v>
      </c>
      <c r="JKE42" s="71" t="s">
        <v>40</v>
      </c>
      <c r="JKF42" s="71" t="s">
        <v>40</v>
      </c>
      <c r="JKG42" s="71" t="s">
        <v>40</v>
      </c>
      <c r="JKH42" s="71" t="s">
        <v>40</v>
      </c>
      <c r="JKI42" s="71" t="s">
        <v>40</v>
      </c>
      <c r="JKJ42" s="71" t="s">
        <v>40</v>
      </c>
      <c r="JKK42" s="71" t="s">
        <v>40</v>
      </c>
      <c r="JKL42" s="71" t="s">
        <v>40</v>
      </c>
      <c r="JKM42" s="71" t="s">
        <v>40</v>
      </c>
      <c r="JKN42" s="71" t="s">
        <v>40</v>
      </c>
      <c r="JKO42" s="71" t="s">
        <v>40</v>
      </c>
      <c r="JKP42" s="71" t="s">
        <v>40</v>
      </c>
      <c r="JKQ42" s="71" t="s">
        <v>40</v>
      </c>
      <c r="JKR42" s="71" t="s">
        <v>40</v>
      </c>
      <c r="JKS42" s="71" t="s">
        <v>40</v>
      </c>
      <c r="JKT42" s="71" t="s">
        <v>40</v>
      </c>
      <c r="JKU42" s="71" t="s">
        <v>40</v>
      </c>
      <c r="JKV42" s="71" t="s">
        <v>40</v>
      </c>
      <c r="JKW42" s="71" t="s">
        <v>40</v>
      </c>
      <c r="JKX42" s="71" t="s">
        <v>40</v>
      </c>
      <c r="JKY42" s="71" t="s">
        <v>40</v>
      </c>
      <c r="JKZ42" s="71" t="s">
        <v>40</v>
      </c>
      <c r="JLA42" s="71" t="s">
        <v>40</v>
      </c>
      <c r="JLB42" s="71" t="s">
        <v>40</v>
      </c>
      <c r="JLC42" s="71" t="s">
        <v>40</v>
      </c>
      <c r="JLD42" s="71" t="s">
        <v>40</v>
      </c>
      <c r="JLE42" s="71" t="s">
        <v>40</v>
      </c>
      <c r="JLF42" s="71" t="s">
        <v>40</v>
      </c>
      <c r="JLG42" s="71" t="s">
        <v>40</v>
      </c>
      <c r="JLH42" s="71" t="s">
        <v>40</v>
      </c>
      <c r="JLI42" s="71" t="s">
        <v>40</v>
      </c>
      <c r="JLJ42" s="71" t="s">
        <v>40</v>
      </c>
      <c r="JLK42" s="71" t="s">
        <v>40</v>
      </c>
      <c r="JLL42" s="71" t="s">
        <v>40</v>
      </c>
      <c r="JLM42" s="71" t="s">
        <v>40</v>
      </c>
      <c r="JLN42" s="71" t="s">
        <v>40</v>
      </c>
      <c r="JLO42" s="71" t="s">
        <v>40</v>
      </c>
      <c r="JLP42" s="71" t="s">
        <v>40</v>
      </c>
      <c r="JLQ42" s="71" t="s">
        <v>40</v>
      </c>
      <c r="JLR42" s="71" t="s">
        <v>40</v>
      </c>
      <c r="JLS42" s="71" t="s">
        <v>40</v>
      </c>
      <c r="JLT42" s="71" t="s">
        <v>40</v>
      </c>
      <c r="JLU42" s="71" t="s">
        <v>40</v>
      </c>
      <c r="JLV42" s="71" t="s">
        <v>40</v>
      </c>
      <c r="JLW42" s="71" t="s">
        <v>40</v>
      </c>
      <c r="JLX42" s="71" t="s">
        <v>40</v>
      </c>
      <c r="JLY42" s="71" t="s">
        <v>40</v>
      </c>
      <c r="JLZ42" s="71" t="s">
        <v>40</v>
      </c>
      <c r="JMA42" s="71" t="s">
        <v>40</v>
      </c>
      <c r="JMB42" s="71" t="s">
        <v>40</v>
      </c>
      <c r="JMC42" s="71" t="s">
        <v>40</v>
      </c>
      <c r="JMD42" s="71" t="s">
        <v>40</v>
      </c>
      <c r="JME42" s="71" t="s">
        <v>40</v>
      </c>
      <c r="JMF42" s="71" t="s">
        <v>40</v>
      </c>
      <c r="JMG42" s="71" t="s">
        <v>40</v>
      </c>
      <c r="JMH42" s="71" t="s">
        <v>40</v>
      </c>
      <c r="JMI42" s="71" t="s">
        <v>40</v>
      </c>
      <c r="JMJ42" s="71" t="s">
        <v>40</v>
      </c>
      <c r="JMK42" s="71" t="s">
        <v>40</v>
      </c>
      <c r="JML42" s="71" t="s">
        <v>40</v>
      </c>
      <c r="JMM42" s="71" t="s">
        <v>40</v>
      </c>
      <c r="JMN42" s="71" t="s">
        <v>40</v>
      </c>
      <c r="JMO42" s="71" t="s">
        <v>40</v>
      </c>
      <c r="JMP42" s="71" t="s">
        <v>40</v>
      </c>
      <c r="JMQ42" s="71" t="s">
        <v>40</v>
      </c>
      <c r="JMR42" s="71" t="s">
        <v>40</v>
      </c>
      <c r="JMS42" s="71" t="s">
        <v>40</v>
      </c>
      <c r="JMT42" s="71" t="s">
        <v>40</v>
      </c>
      <c r="JMU42" s="71" t="s">
        <v>40</v>
      </c>
      <c r="JMV42" s="71" t="s">
        <v>40</v>
      </c>
      <c r="JMW42" s="71" t="s">
        <v>40</v>
      </c>
      <c r="JMX42" s="71" t="s">
        <v>40</v>
      </c>
      <c r="JMY42" s="71" t="s">
        <v>40</v>
      </c>
      <c r="JMZ42" s="71" t="s">
        <v>40</v>
      </c>
      <c r="JNA42" s="71" t="s">
        <v>40</v>
      </c>
      <c r="JNB42" s="71" t="s">
        <v>40</v>
      </c>
      <c r="JNC42" s="71" t="s">
        <v>40</v>
      </c>
      <c r="JND42" s="71" t="s">
        <v>40</v>
      </c>
      <c r="JNE42" s="71" t="s">
        <v>40</v>
      </c>
      <c r="JNF42" s="71" t="s">
        <v>40</v>
      </c>
      <c r="JNG42" s="71" t="s">
        <v>40</v>
      </c>
      <c r="JNH42" s="71" t="s">
        <v>40</v>
      </c>
      <c r="JNI42" s="71" t="s">
        <v>40</v>
      </c>
      <c r="JNJ42" s="71" t="s">
        <v>40</v>
      </c>
      <c r="JNK42" s="71" t="s">
        <v>40</v>
      </c>
      <c r="JNL42" s="71" t="s">
        <v>40</v>
      </c>
      <c r="JNM42" s="71" t="s">
        <v>40</v>
      </c>
      <c r="JNN42" s="71" t="s">
        <v>40</v>
      </c>
      <c r="JNO42" s="71" t="s">
        <v>40</v>
      </c>
      <c r="JNP42" s="71" t="s">
        <v>40</v>
      </c>
      <c r="JNQ42" s="71" t="s">
        <v>40</v>
      </c>
      <c r="JNR42" s="71" t="s">
        <v>40</v>
      </c>
      <c r="JNS42" s="71" t="s">
        <v>40</v>
      </c>
      <c r="JNT42" s="71" t="s">
        <v>40</v>
      </c>
      <c r="JNU42" s="71" t="s">
        <v>40</v>
      </c>
      <c r="JNV42" s="71" t="s">
        <v>40</v>
      </c>
      <c r="JNW42" s="71" t="s">
        <v>40</v>
      </c>
      <c r="JNX42" s="71" t="s">
        <v>40</v>
      </c>
      <c r="JNY42" s="71" t="s">
        <v>40</v>
      </c>
      <c r="JNZ42" s="71" t="s">
        <v>40</v>
      </c>
      <c r="JOA42" s="71" t="s">
        <v>40</v>
      </c>
      <c r="JOB42" s="71" t="s">
        <v>40</v>
      </c>
      <c r="JOC42" s="71" t="s">
        <v>40</v>
      </c>
      <c r="JOD42" s="71" t="s">
        <v>40</v>
      </c>
      <c r="JOE42" s="71" t="s">
        <v>40</v>
      </c>
      <c r="JOF42" s="71" t="s">
        <v>40</v>
      </c>
      <c r="JOG42" s="71" t="s">
        <v>40</v>
      </c>
      <c r="JOH42" s="71" t="s">
        <v>40</v>
      </c>
      <c r="JOI42" s="71" t="s">
        <v>40</v>
      </c>
      <c r="JOJ42" s="71" t="s">
        <v>40</v>
      </c>
      <c r="JOK42" s="71" t="s">
        <v>40</v>
      </c>
      <c r="JOL42" s="71" t="s">
        <v>40</v>
      </c>
      <c r="JOM42" s="71" t="s">
        <v>40</v>
      </c>
      <c r="JON42" s="71" t="s">
        <v>40</v>
      </c>
      <c r="JOO42" s="71" t="s">
        <v>40</v>
      </c>
      <c r="JOP42" s="71" t="s">
        <v>40</v>
      </c>
      <c r="JOQ42" s="71" t="s">
        <v>40</v>
      </c>
      <c r="JOR42" s="71" t="s">
        <v>40</v>
      </c>
      <c r="JOS42" s="71" t="s">
        <v>40</v>
      </c>
      <c r="JOT42" s="71" t="s">
        <v>40</v>
      </c>
      <c r="JOU42" s="71" t="s">
        <v>40</v>
      </c>
      <c r="JOV42" s="71" t="s">
        <v>40</v>
      </c>
      <c r="JOW42" s="71" t="s">
        <v>40</v>
      </c>
      <c r="JOX42" s="71" t="s">
        <v>40</v>
      </c>
      <c r="JOY42" s="71" t="s">
        <v>40</v>
      </c>
      <c r="JOZ42" s="71" t="s">
        <v>40</v>
      </c>
      <c r="JPA42" s="71" t="s">
        <v>40</v>
      </c>
      <c r="JPB42" s="71" t="s">
        <v>40</v>
      </c>
      <c r="JPC42" s="71" t="s">
        <v>40</v>
      </c>
      <c r="JPD42" s="71" t="s">
        <v>40</v>
      </c>
      <c r="JPE42" s="71" t="s">
        <v>40</v>
      </c>
      <c r="JPF42" s="71" t="s">
        <v>40</v>
      </c>
      <c r="JPG42" s="71" t="s">
        <v>40</v>
      </c>
      <c r="JPH42" s="71" t="s">
        <v>40</v>
      </c>
      <c r="JPI42" s="71" t="s">
        <v>40</v>
      </c>
      <c r="JPJ42" s="71" t="s">
        <v>40</v>
      </c>
      <c r="JPK42" s="71" t="s">
        <v>40</v>
      </c>
      <c r="JPL42" s="71" t="s">
        <v>40</v>
      </c>
      <c r="JPM42" s="71" t="s">
        <v>40</v>
      </c>
      <c r="JPN42" s="71" t="s">
        <v>40</v>
      </c>
      <c r="JPO42" s="71" t="s">
        <v>40</v>
      </c>
      <c r="JPP42" s="71" t="s">
        <v>40</v>
      </c>
      <c r="JPQ42" s="71" t="s">
        <v>40</v>
      </c>
      <c r="JPR42" s="71" t="s">
        <v>40</v>
      </c>
      <c r="JPS42" s="71" t="s">
        <v>40</v>
      </c>
      <c r="JPT42" s="71" t="s">
        <v>40</v>
      </c>
      <c r="JPU42" s="71" t="s">
        <v>40</v>
      </c>
      <c r="JPV42" s="71" t="s">
        <v>40</v>
      </c>
      <c r="JPW42" s="71" t="s">
        <v>40</v>
      </c>
      <c r="JPX42" s="71" t="s">
        <v>40</v>
      </c>
      <c r="JPY42" s="71" t="s">
        <v>40</v>
      </c>
      <c r="JPZ42" s="71" t="s">
        <v>40</v>
      </c>
      <c r="JQA42" s="71" t="s">
        <v>40</v>
      </c>
      <c r="JQB42" s="71" t="s">
        <v>40</v>
      </c>
      <c r="JQC42" s="71" t="s">
        <v>40</v>
      </c>
      <c r="JQD42" s="71" t="s">
        <v>40</v>
      </c>
      <c r="JQE42" s="71" t="s">
        <v>40</v>
      </c>
      <c r="JQF42" s="71" t="s">
        <v>40</v>
      </c>
      <c r="JQG42" s="71" t="s">
        <v>40</v>
      </c>
      <c r="JQH42" s="71" t="s">
        <v>40</v>
      </c>
      <c r="JQI42" s="71" t="s">
        <v>40</v>
      </c>
      <c r="JQJ42" s="71" t="s">
        <v>40</v>
      </c>
      <c r="JQK42" s="71" t="s">
        <v>40</v>
      </c>
      <c r="JQL42" s="71" t="s">
        <v>40</v>
      </c>
      <c r="JQM42" s="71" t="s">
        <v>40</v>
      </c>
      <c r="JQN42" s="71" t="s">
        <v>40</v>
      </c>
      <c r="JQO42" s="71" t="s">
        <v>40</v>
      </c>
      <c r="JQP42" s="71" t="s">
        <v>40</v>
      </c>
      <c r="JQQ42" s="71" t="s">
        <v>40</v>
      </c>
      <c r="JQR42" s="71" t="s">
        <v>40</v>
      </c>
      <c r="JQS42" s="71" t="s">
        <v>40</v>
      </c>
      <c r="JQT42" s="71" t="s">
        <v>40</v>
      </c>
      <c r="JQU42" s="71" t="s">
        <v>40</v>
      </c>
      <c r="JQV42" s="71" t="s">
        <v>40</v>
      </c>
      <c r="JQW42" s="71" t="s">
        <v>40</v>
      </c>
      <c r="JQX42" s="71" t="s">
        <v>40</v>
      </c>
      <c r="JQY42" s="71" t="s">
        <v>40</v>
      </c>
      <c r="JQZ42" s="71" t="s">
        <v>40</v>
      </c>
      <c r="JRA42" s="71" t="s">
        <v>40</v>
      </c>
      <c r="JRB42" s="71" t="s">
        <v>40</v>
      </c>
      <c r="JRC42" s="71" t="s">
        <v>40</v>
      </c>
      <c r="JRD42" s="71" t="s">
        <v>40</v>
      </c>
      <c r="JRE42" s="71" t="s">
        <v>40</v>
      </c>
      <c r="JRF42" s="71" t="s">
        <v>40</v>
      </c>
      <c r="JRG42" s="71" t="s">
        <v>40</v>
      </c>
      <c r="JRH42" s="71" t="s">
        <v>40</v>
      </c>
      <c r="JRI42" s="71" t="s">
        <v>40</v>
      </c>
      <c r="JRJ42" s="71" t="s">
        <v>40</v>
      </c>
      <c r="JRK42" s="71" t="s">
        <v>40</v>
      </c>
      <c r="JRL42" s="71" t="s">
        <v>40</v>
      </c>
      <c r="JRM42" s="71" t="s">
        <v>40</v>
      </c>
      <c r="JRN42" s="71" t="s">
        <v>40</v>
      </c>
      <c r="JRO42" s="71" t="s">
        <v>40</v>
      </c>
      <c r="JRP42" s="71" t="s">
        <v>40</v>
      </c>
      <c r="JRQ42" s="71" t="s">
        <v>40</v>
      </c>
      <c r="JRR42" s="71" t="s">
        <v>40</v>
      </c>
      <c r="JRS42" s="71" t="s">
        <v>40</v>
      </c>
      <c r="JRT42" s="71" t="s">
        <v>40</v>
      </c>
      <c r="JRU42" s="71" t="s">
        <v>40</v>
      </c>
      <c r="JRV42" s="71" t="s">
        <v>40</v>
      </c>
      <c r="JRW42" s="71" t="s">
        <v>40</v>
      </c>
      <c r="JRX42" s="71" t="s">
        <v>40</v>
      </c>
      <c r="JRY42" s="71" t="s">
        <v>40</v>
      </c>
      <c r="JRZ42" s="71" t="s">
        <v>40</v>
      </c>
      <c r="JSA42" s="71" t="s">
        <v>40</v>
      </c>
      <c r="JSB42" s="71" t="s">
        <v>40</v>
      </c>
      <c r="JSC42" s="71" t="s">
        <v>40</v>
      </c>
      <c r="JSD42" s="71" t="s">
        <v>40</v>
      </c>
      <c r="JSE42" s="71" t="s">
        <v>40</v>
      </c>
      <c r="JSF42" s="71" t="s">
        <v>40</v>
      </c>
      <c r="JSG42" s="71" t="s">
        <v>40</v>
      </c>
      <c r="JSH42" s="71" t="s">
        <v>40</v>
      </c>
      <c r="JSI42" s="71" t="s">
        <v>40</v>
      </c>
      <c r="JSJ42" s="71" t="s">
        <v>40</v>
      </c>
      <c r="JSK42" s="71" t="s">
        <v>40</v>
      </c>
      <c r="JSL42" s="71" t="s">
        <v>40</v>
      </c>
      <c r="JSM42" s="71" t="s">
        <v>40</v>
      </c>
      <c r="JSN42" s="71" t="s">
        <v>40</v>
      </c>
      <c r="JSO42" s="71" t="s">
        <v>40</v>
      </c>
      <c r="JSP42" s="71" t="s">
        <v>40</v>
      </c>
      <c r="JSQ42" s="71" t="s">
        <v>40</v>
      </c>
      <c r="JSR42" s="71" t="s">
        <v>40</v>
      </c>
      <c r="JSS42" s="71" t="s">
        <v>40</v>
      </c>
      <c r="JST42" s="71" t="s">
        <v>40</v>
      </c>
      <c r="JSU42" s="71" t="s">
        <v>40</v>
      </c>
      <c r="JSV42" s="71" t="s">
        <v>40</v>
      </c>
      <c r="JSW42" s="71" t="s">
        <v>40</v>
      </c>
      <c r="JSX42" s="71" t="s">
        <v>40</v>
      </c>
      <c r="JSY42" s="71" t="s">
        <v>40</v>
      </c>
      <c r="JSZ42" s="71" t="s">
        <v>40</v>
      </c>
      <c r="JTA42" s="71" t="s">
        <v>40</v>
      </c>
      <c r="JTB42" s="71" t="s">
        <v>40</v>
      </c>
      <c r="JTC42" s="71" t="s">
        <v>40</v>
      </c>
      <c r="JTD42" s="71" t="s">
        <v>40</v>
      </c>
      <c r="JTE42" s="71" t="s">
        <v>40</v>
      </c>
      <c r="JTF42" s="71" t="s">
        <v>40</v>
      </c>
      <c r="JTG42" s="71" t="s">
        <v>40</v>
      </c>
      <c r="JTH42" s="71" t="s">
        <v>40</v>
      </c>
      <c r="JTI42" s="71" t="s">
        <v>40</v>
      </c>
      <c r="JTJ42" s="71" t="s">
        <v>40</v>
      </c>
      <c r="JTK42" s="71" t="s">
        <v>40</v>
      </c>
      <c r="JTL42" s="71" t="s">
        <v>40</v>
      </c>
      <c r="JTM42" s="71" t="s">
        <v>40</v>
      </c>
      <c r="JTN42" s="71" t="s">
        <v>40</v>
      </c>
      <c r="JTO42" s="71" t="s">
        <v>40</v>
      </c>
      <c r="JTP42" s="71" t="s">
        <v>40</v>
      </c>
      <c r="JTQ42" s="71" t="s">
        <v>40</v>
      </c>
      <c r="JTR42" s="71" t="s">
        <v>40</v>
      </c>
      <c r="JTS42" s="71" t="s">
        <v>40</v>
      </c>
      <c r="JTT42" s="71" t="s">
        <v>40</v>
      </c>
      <c r="JTU42" s="71" t="s">
        <v>40</v>
      </c>
      <c r="JTV42" s="71" t="s">
        <v>40</v>
      </c>
      <c r="JTW42" s="71" t="s">
        <v>40</v>
      </c>
      <c r="JTX42" s="71" t="s">
        <v>40</v>
      </c>
      <c r="JTY42" s="71" t="s">
        <v>40</v>
      </c>
      <c r="JTZ42" s="71" t="s">
        <v>40</v>
      </c>
      <c r="JUA42" s="71" t="s">
        <v>40</v>
      </c>
      <c r="JUB42" s="71" t="s">
        <v>40</v>
      </c>
      <c r="JUC42" s="71" t="s">
        <v>40</v>
      </c>
      <c r="JUD42" s="71" t="s">
        <v>40</v>
      </c>
      <c r="JUE42" s="71" t="s">
        <v>40</v>
      </c>
      <c r="JUF42" s="71" t="s">
        <v>40</v>
      </c>
      <c r="JUG42" s="71" t="s">
        <v>40</v>
      </c>
      <c r="JUH42" s="71" t="s">
        <v>40</v>
      </c>
      <c r="JUI42" s="71" t="s">
        <v>40</v>
      </c>
      <c r="JUJ42" s="71" t="s">
        <v>40</v>
      </c>
      <c r="JUK42" s="71" t="s">
        <v>40</v>
      </c>
      <c r="JUL42" s="71" t="s">
        <v>40</v>
      </c>
      <c r="JUM42" s="71" t="s">
        <v>40</v>
      </c>
      <c r="JUN42" s="71" t="s">
        <v>40</v>
      </c>
      <c r="JUO42" s="71" t="s">
        <v>40</v>
      </c>
      <c r="JUP42" s="71" t="s">
        <v>40</v>
      </c>
      <c r="JUQ42" s="71" t="s">
        <v>40</v>
      </c>
      <c r="JUR42" s="71" t="s">
        <v>40</v>
      </c>
      <c r="JUS42" s="71" t="s">
        <v>40</v>
      </c>
      <c r="JUT42" s="71" t="s">
        <v>40</v>
      </c>
      <c r="JUU42" s="71" t="s">
        <v>40</v>
      </c>
      <c r="JUV42" s="71" t="s">
        <v>40</v>
      </c>
      <c r="JUW42" s="71" t="s">
        <v>40</v>
      </c>
      <c r="JUX42" s="71" t="s">
        <v>40</v>
      </c>
      <c r="JUY42" s="71" t="s">
        <v>40</v>
      </c>
      <c r="JUZ42" s="71" t="s">
        <v>40</v>
      </c>
      <c r="JVA42" s="71" t="s">
        <v>40</v>
      </c>
      <c r="JVB42" s="71" t="s">
        <v>40</v>
      </c>
      <c r="JVC42" s="71" t="s">
        <v>40</v>
      </c>
      <c r="JVD42" s="71" t="s">
        <v>40</v>
      </c>
      <c r="JVE42" s="71" t="s">
        <v>40</v>
      </c>
      <c r="JVF42" s="71" t="s">
        <v>40</v>
      </c>
      <c r="JVG42" s="71" t="s">
        <v>40</v>
      </c>
      <c r="JVH42" s="71" t="s">
        <v>40</v>
      </c>
      <c r="JVI42" s="71" t="s">
        <v>40</v>
      </c>
      <c r="JVJ42" s="71" t="s">
        <v>40</v>
      </c>
      <c r="JVK42" s="71" t="s">
        <v>40</v>
      </c>
      <c r="JVL42" s="71" t="s">
        <v>40</v>
      </c>
      <c r="JVM42" s="71" t="s">
        <v>40</v>
      </c>
      <c r="JVN42" s="71" t="s">
        <v>40</v>
      </c>
      <c r="JVO42" s="71" t="s">
        <v>40</v>
      </c>
      <c r="JVP42" s="71" t="s">
        <v>40</v>
      </c>
      <c r="JVQ42" s="71" t="s">
        <v>40</v>
      </c>
      <c r="JVR42" s="71" t="s">
        <v>40</v>
      </c>
      <c r="JVS42" s="71" t="s">
        <v>40</v>
      </c>
      <c r="JVT42" s="71" t="s">
        <v>40</v>
      </c>
      <c r="JVU42" s="71" t="s">
        <v>40</v>
      </c>
      <c r="JVV42" s="71" t="s">
        <v>40</v>
      </c>
      <c r="JVW42" s="71" t="s">
        <v>40</v>
      </c>
      <c r="JVX42" s="71" t="s">
        <v>40</v>
      </c>
      <c r="JVY42" s="71" t="s">
        <v>40</v>
      </c>
      <c r="JVZ42" s="71" t="s">
        <v>40</v>
      </c>
      <c r="JWA42" s="71" t="s">
        <v>40</v>
      </c>
      <c r="JWB42" s="71" t="s">
        <v>40</v>
      </c>
      <c r="JWC42" s="71" t="s">
        <v>40</v>
      </c>
      <c r="JWD42" s="71" t="s">
        <v>40</v>
      </c>
      <c r="JWE42" s="71" t="s">
        <v>40</v>
      </c>
      <c r="JWF42" s="71" t="s">
        <v>40</v>
      </c>
      <c r="JWG42" s="71" t="s">
        <v>40</v>
      </c>
      <c r="JWH42" s="71" t="s">
        <v>40</v>
      </c>
      <c r="JWI42" s="71" t="s">
        <v>40</v>
      </c>
      <c r="JWJ42" s="71" t="s">
        <v>40</v>
      </c>
      <c r="JWK42" s="71" t="s">
        <v>40</v>
      </c>
      <c r="JWL42" s="71" t="s">
        <v>40</v>
      </c>
      <c r="JWM42" s="71" t="s">
        <v>40</v>
      </c>
      <c r="JWN42" s="71" t="s">
        <v>40</v>
      </c>
      <c r="JWO42" s="71" t="s">
        <v>40</v>
      </c>
      <c r="JWP42" s="71" t="s">
        <v>40</v>
      </c>
      <c r="JWQ42" s="71" t="s">
        <v>40</v>
      </c>
      <c r="JWR42" s="71" t="s">
        <v>40</v>
      </c>
      <c r="JWS42" s="71" t="s">
        <v>40</v>
      </c>
      <c r="JWT42" s="71" t="s">
        <v>40</v>
      </c>
      <c r="JWU42" s="71" t="s">
        <v>40</v>
      </c>
      <c r="JWV42" s="71" t="s">
        <v>40</v>
      </c>
      <c r="JWW42" s="71" t="s">
        <v>40</v>
      </c>
      <c r="JWX42" s="71" t="s">
        <v>40</v>
      </c>
      <c r="JWY42" s="71" t="s">
        <v>40</v>
      </c>
      <c r="JWZ42" s="71" t="s">
        <v>40</v>
      </c>
      <c r="JXA42" s="71" t="s">
        <v>40</v>
      </c>
      <c r="JXB42" s="71" t="s">
        <v>40</v>
      </c>
      <c r="JXC42" s="71" t="s">
        <v>40</v>
      </c>
      <c r="JXD42" s="71" t="s">
        <v>40</v>
      </c>
      <c r="JXE42" s="71" t="s">
        <v>40</v>
      </c>
      <c r="JXF42" s="71" t="s">
        <v>40</v>
      </c>
      <c r="JXG42" s="71" t="s">
        <v>40</v>
      </c>
      <c r="JXH42" s="71" t="s">
        <v>40</v>
      </c>
      <c r="JXI42" s="71" t="s">
        <v>40</v>
      </c>
      <c r="JXJ42" s="71" t="s">
        <v>40</v>
      </c>
      <c r="JXK42" s="71" t="s">
        <v>40</v>
      </c>
      <c r="JXL42" s="71" t="s">
        <v>40</v>
      </c>
      <c r="JXM42" s="71" t="s">
        <v>40</v>
      </c>
      <c r="JXN42" s="71" t="s">
        <v>40</v>
      </c>
      <c r="JXO42" s="71" t="s">
        <v>40</v>
      </c>
      <c r="JXP42" s="71" t="s">
        <v>40</v>
      </c>
      <c r="JXQ42" s="71" t="s">
        <v>40</v>
      </c>
      <c r="JXR42" s="71" t="s">
        <v>40</v>
      </c>
      <c r="JXS42" s="71" t="s">
        <v>40</v>
      </c>
      <c r="JXT42" s="71" t="s">
        <v>40</v>
      </c>
      <c r="JXU42" s="71" t="s">
        <v>40</v>
      </c>
      <c r="JXV42" s="71" t="s">
        <v>40</v>
      </c>
      <c r="JXW42" s="71" t="s">
        <v>40</v>
      </c>
      <c r="JXX42" s="71" t="s">
        <v>40</v>
      </c>
      <c r="JXY42" s="71" t="s">
        <v>40</v>
      </c>
      <c r="JXZ42" s="71" t="s">
        <v>40</v>
      </c>
      <c r="JYA42" s="71" t="s">
        <v>40</v>
      </c>
      <c r="JYB42" s="71" t="s">
        <v>40</v>
      </c>
      <c r="JYC42" s="71" t="s">
        <v>40</v>
      </c>
      <c r="JYD42" s="71" t="s">
        <v>40</v>
      </c>
      <c r="JYE42" s="71" t="s">
        <v>40</v>
      </c>
      <c r="JYF42" s="71" t="s">
        <v>40</v>
      </c>
      <c r="JYG42" s="71" t="s">
        <v>40</v>
      </c>
      <c r="JYH42" s="71" t="s">
        <v>40</v>
      </c>
      <c r="JYI42" s="71" t="s">
        <v>40</v>
      </c>
      <c r="JYJ42" s="71" t="s">
        <v>40</v>
      </c>
      <c r="JYK42" s="71" t="s">
        <v>40</v>
      </c>
      <c r="JYL42" s="71" t="s">
        <v>40</v>
      </c>
      <c r="JYM42" s="71" t="s">
        <v>40</v>
      </c>
      <c r="JYN42" s="71" t="s">
        <v>40</v>
      </c>
      <c r="JYO42" s="71" t="s">
        <v>40</v>
      </c>
      <c r="JYP42" s="71" t="s">
        <v>40</v>
      </c>
      <c r="JYQ42" s="71" t="s">
        <v>40</v>
      </c>
      <c r="JYR42" s="71" t="s">
        <v>40</v>
      </c>
      <c r="JYS42" s="71" t="s">
        <v>40</v>
      </c>
      <c r="JYT42" s="71" t="s">
        <v>40</v>
      </c>
      <c r="JYU42" s="71" t="s">
        <v>40</v>
      </c>
      <c r="JYV42" s="71" t="s">
        <v>40</v>
      </c>
      <c r="JYW42" s="71" t="s">
        <v>40</v>
      </c>
      <c r="JYX42" s="71" t="s">
        <v>40</v>
      </c>
      <c r="JYY42" s="71" t="s">
        <v>40</v>
      </c>
      <c r="JYZ42" s="71" t="s">
        <v>40</v>
      </c>
      <c r="JZA42" s="71" t="s">
        <v>40</v>
      </c>
      <c r="JZB42" s="71" t="s">
        <v>40</v>
      </c>
      <c r="JZC42" s="71" t="s">
        <v>40</v>
      </c>
      <c r="JZD42" s="71" t="s">
        <v>40</v>
      </c>
      <c r="JZE42" s="71" t="s">
        <v>40</v>
      </c>
      <c r="JZF42" s="71" t="s">
        <v>40</v>
      </c>
      <c r="JZG42" s="71" t="s">
        <v>40</v>
      </c>
      <c r="JZH42" s="71" t="s">
        <v>40</v>
      </c>
      <c r="JZI42" s="71" t="s">
        <v>40</v>
      </c>
      <c r="JZJ42" s="71" t="s">
        <v>40</v>
      </c>
      <c r="JZK42" s="71" t="s">
        <v>40</v>
      </c>
      <c r="JZL42" s="71" t="s">
        <v>40</v>
      </c>
      <c r="JZM42" s="71" t="s">
        <v>40</v>
      </c>
      <c r="JZN42" s="71" t="s">
        <v>40</v>
      </c>
      <c r="JZO42" s="71" t="s">
        <v>40</v>
      </c>
      <c r="JZP42" s="71" t="s">
        <v>40</v>
      </c>
      <c r="JZQ42" s="71" t="s">
        <v>40</v>
      </c>
      <c r="JZR42" s="71" t="s">
        <v>40</v>
      </c>
      <c r="JZS42" s="71" t="s">
        <v>40</v>
      </c>
      <c r="JZT42" s="71" t="s">
        <v>40</v>
      </c>
      <c r="JZU42" s="71" t="s">
        <v>40</v>
      </c>
      <c r="JZV42" s="71" t="s">
        <v>40</v>
      </c>
      <c r="JZW42" s="71" t="s">
        <v>40</v>
      </c>
      <c r="JZX42" s="71" t="s">
        <v>40</v>
      </c>
      <c r="JZY42" s="71" t="s">
        <v>40</v>
      </c>
      <c r="JZZ42" s="71" t="s">
        <v>40</v>
      </c>
      <c r="KAA42" s="71" t="s">
        <v>40</v>
      </c>
      <c r="KAB42" s="71" t="s">
        <v>40</v>
      </c>
      <c r="KAC42" s="71" t="s">
        <v>40</v>
      </c>
      <c r="KAD42" s="71" t="s">
        <v>40</v>
      </c>
      <c r="KAE42" s="71" t="s">
        <v>40</v>
      </c>
      <c r="KAF42" s="71" t="s">
        <v>40</v>
      </c>
      <c r="KAG42" s="71" t="s">
        <v>40</v>
      </c>
      <c r="KAH42" s="71" t="s">
        <v>40</v>
      </c>
      <c r="KAI42" s="71" t="s">
        <v>40</v>
      </c>
      <c r="KAJ42" s="71" t="s">
        <v>40</v>
      </c>
      <c r="KAK42" s="71" t="s">
        <v>40</v>
      </c>
      <c r="KAL42" s="71" t="s">
        <v>40</v>
      </c>
      <c r="KAM42" s="71" t="s">
        <v>40</v>
      </c>
      <c r="KAN42" s="71" t="s">
        <v>40</v>
      </c>
      <c r="KAO42" s="71" t="s">
        <v>40</v>
      </c>
      <c r="KAP42" s="71" t="s">
        <v>40</v>
      </c>
      <c r="KAQ42" s="71" t="s">
        <v>40</v>
      </c>
      <c r="KAR42" s="71" t="s">
        <v>40</v>
      </c>
      <c r="KAS42" s="71" t="s">
        <v>40</v>
      </c>
      <c r="KAT42" s="71" t="s">
        <v>40</v>
      </c>
      <c r="KAU42" s="71" t="s">
        <v>40</v>
      </c>
      <c r="KAV42" s="71" t="s">
        <v>40</v>
      </c>
      <c r="KAW42" s="71" t="s">
        <v>40</v>
      </c>
      <c r="KAX42" s="71" t="s">
        <v>40</v>
      </c>
      <c r="KAY42" s="71" t="s">
        <v>40</v>
      </c>
      <c r="KAZ42" s="71" t="s">
        <v>40</v>
      </c>
      <c r="KBA42" s="71" t="s">
        <v>40</v>
      </c>
      <c r="KBB42" s="71" t="s">
        <v>40</v>
      </c>
      <c r="KBC42" s="71" t="s">
        <v>40</v>
      </c>
      <c r="KBD42" s="71" t="s">
        <v>40</v>
      </c>
      <c r="KBE42" s="71" t="s">
        <v>40</v>
      </c>
      <c r="KBF42" s="71" t="s">
        <v>40</v>
      </c>
      <c r="KBG42" s="71" t="s">
        <v>40</v>
      </c>
      <c r="KBH42" s="71" t="s">
        <v>40</v>
      </c>
      <c r="KBI42" s="71" t="s">
        <v>40</v>
      </c>
      <c r="KBJ42" s="71" t="s">
        <v>40</v>
      </c>
      <c r="KBK42" s="71" t="s">
        <v>40</v>
      </c>
      <c r="KBL42" s="71" t="s">
        <v>40</v>
      </c>
      <c r="KBM42" s="71" t="s">
        <v>40</v>
      </c>
      <c r="KBN42" s="71" t="s">
        <v>40</v>
      </c>
      <c r="KBO42" s="71" t="s">
        <v>40</v>
      </c>
      <c r="KBP42" s="71" t="s">
        <v>40</v>
      </c>
      <c r="KBQ42" s="71" t="s">
        <v>40</v>
      </c>
      <c r="KBR42" s="71" t="s">
        <v>40</v>
      </c>
      <c r="KBS42" s="71" t="s">
        <v>40</v>
      </c>
      <c r="KBT42" s="71" t="s">
        <v>40</v>
      </c>
      <c r="KBU42" s="71" t="s">
        <v>40</v>
      </c>
      <c r="KBV42" s="71" t="s">
        <v>40</v>
      </c>
      <c r="KBW42" s="71" t="s">
        <v>40</v>
      </c>
      <c r="KBX42" s="71" t="s">
        <v>40</v>
      </c>
      <c r="KBY42" s="71" t="s">
        <v>40</v>
      </c>
      <c r="KBZ42" s="71" t="s">
        <v>40</v>
      </c>
      <c r="KCA42" s="71" t="s">
        <v>40</v>
      </c>
      <c r="KCB42" s="71" t="s">
        <v>40</v>
      </c>
      <c r="KCC42" s="71" t="s">
        <v>40</v>
      </c>
      <c r="KCD42" s="71" t="s">
        <v>40</v>
      </c>
      <c r="KCE42" s="71" t="s">
        <v>40</v>
      </c>
      <c r="KCF42" s="71" t="s">
        <v>40</v>
      </c>
      <c r="KCG42" s="71" t="s">
        <v>40</v>
      </c>
      <c r="KCH42" s="71" t="s">
        <v>40</v>
      </c>
      <c r="KCI42" s="71" t="s">
        <v>40</v>
      </c>
      <c r="KCJ42" s="71" t="s">
        <v>40</v>
      </c>
      <c r="KCK42" s="71" t="s">
        <v>40</v>
      </c>
      <c r="KCL42" s="71" t="s">
        <v>40</v>
      </c>
      <c r="KCM42" s="71" t="s">
        <v>40</v>
      </c>
      <c r="KCN42" s="71" t="s">
        <v>40</v>
      </c>
      <c r="KCO42" s="71" t="s">
        <v>40</v>
      </c>
      <c r="KCP42" s="71" t="s">
        <v>40</v>
      </c>
      <c r="KCQ42" s="71" t="s">
        <v>40</v>
      </c>
      <c r="KCR42" s="71" t="s">
        <v>40</v>
      </c>
      <c r="KCS42" s="71" t="s">
        <v>40</v>
      </c>
      <c r="KCT42" s="71" t="s">
        <v>40</v>
      </c>
      <c r="KCU42" s="71" t="s">
        <v>40</v>
      </c>
      <c r="KCV42" s="71" t="s">
        <v>40</v>
      </c>
      <c r="KCW42" s="71" t="s">
        <v>40</v>
      </c>
      <c r="KCX42" s="71" t="s">
        <v>40</v>
      </c>
      <c r="KCY42" s="71" t="s">
        <v>40</v>
      </c>
      <c r="KCZ42" s="71" t="s">
        <v>40</v>
      </c>
      <c r="KDA42" s="71" t="s">
        <v>40</v>
      </c>
      <c r="KDB42" s="71" t="s">
        <v>40</v>
      </c>
      <c r="KDC42" s="71" t="s">
        <v>40</v>
      </c>
      <c r="KDD42" s="71" t="s">
        <v>40</v>
      </c>
      <c r="KDE42" s="71" t="s">
        <v>40</v>
      </c>
      <c r="KDF42" s="71" t="s">
        <v>40</v>
      </c>
      <c r="KDG42" s="71" t="s">
        <v>40</v>
      </c>
      <c r="KDH42" s="71" t="s">
        <v>40</v>
      </c>
      <c r="KDI42" s="71" t="s">
        <v>40</v>
      </c>
      <c r="KDJ42" s="71" t="s">
        <v>40</v>
      </c>
      <c r="KDK42" s="71" t="s">
        <v>40</v>
      </c>
      <c r="KDL42" s="71" t="s">
        <v>40</v>
      </c>
      <c r="KDM42" s="71" t="s">
        <v>40</v>
      </c>
      <c r="KDN42" s="71" t="s">
        <v>40</v>
      </c>
      <c r="KDO42" s="71" t="s">
        <v>40</v>
      </c>
      <c r="KDP42" s="71" t="s">
        <v>40</v>
      </c>
      <c r="KDQ42" s="71" t="s">
        <v>40</v>
      </c>
      <c r="KDR42" s="71" t="s">
        <v>40</v>
      </c>
      <c r="KDS42" s="71" t="s">
        <v>40</v>
      </c>
      <c r="KDT42" s="71" t="s">
        <v>40</v>
      </c>
      <c r="KDU42" s="71" t="s">
        <v>40</v>
      </c>
      <c r="KDV42" s="71" t="s">
        <v>40</v>
      </c>
      <c r="KDW42" s="71" t="s">
        <v>40</v>
      </c>
      <c r="KDX42" s="71" t="s">
        <v>40</v>
      </c>
      <c r="KDY42" s="71" t="s">
        <v>40</v>
      </c>
      <c r="KDZ42" s="71" t="s">
        <v>40</v>
      </c>
      <c r="KEA42" s="71" t="s">
        <v>40</v>
      </c>
      <c r="KEB42" s="71" t="s">
        <v>40</v>
      </c>
      <c r="KEC42" s="71" t="s">
        <v>40</v>
      </c>
      <c r="KED42" s="71" t="s">
        <v>40</v>
      </c>
      <c r="KEE42" s="71" t="s">
        <v>40</v>
      </c>
      <c r="KEF42" s="71" t="s">
        <v>40</v>
      </c>
      <c r="KEG42" s="71" t="s">
        <v>40</v>
      </c>
      <c r="KEH42" s="71" t="s">
        <v>40</v>
      </c>
      <c r="KEI42" s="71" t="s">
        <v>40</v>
      </c>
      <c r="KEJ42" s="71" t="s">
        <v>40</v>
      </c>
      <c r="KEK42" s="71" t="s">
        <v>40</v>
      </c>
      <c r="KEL42" s="71" t="s">
        <v>40</v>
      </c>
      <c r="KEM42" s="71" t="s">
        <v>40</v>
      </c>
      <c r="KEN42" s="71" t="s">
        <v>40</v>
      </c>
      <c r="KEO42" s="71" t="s">
        <v>40</v>
      </c>
      <c r="KEP42" s="71" t="s">
        <v>40</v>
      </c>
      <c r="KEQ42" s="71" t="s">
        <v>40</v>
      </c>
      <c r="KER42" s="71" t="s">
        <v>40</v>
      </c>
      <c r="KES42" s="71" t="s">
        <v>40</v>
      </c>
      <c r="KET42" s="71" t="s">
        <v>40</v>
      </c>
      <c r="KEU42" s="71" t="s">
        <v>40</v>
      </c>
      <c r="KEV42" s="71" t="s">
        <v>40</v>
      </c>
      <c r="KEW42" s="71" t="s">
        <v>40</v>
      </c>
      <c r="KEX42" s="71" t="s">
        <v>40</v>
      </c>
      <c r="KEY42" s="71" t="s">
        <v>40</v>
      </c>
      <c r="KEZ42" s="71" t="s">
        <v>40</v>
      </c>
      <c r="KFA42" s="71" t="s">
        <v>40</v>
      </c>
      <c r="KFB42" s="71" t="s">
        <v>40</v>
      </c>
      <c r="KFC42" s="71" t="s">
        <v>40</v>
      </c>
      <c r="KFD42" s="71" t="s">
        <v>40</v>
      </c>
      <c r="KFE42" s="71" t="s">
        <v>40</v>
      </c>
      <c r="KFF42" s="71" t="s">
        <v>40</v>
      </c>
      <c r="KFG42" s="71" t="s">
        <v>40</v>
      </c>
      <c r="KFH42" s="71" t="s">
        <v>40</v>
      </c>
      <c r="KFI42" s="71" t="s">
        <v>40</v>
      </c>
      <c r="KFJ42" s="71" t="s">
        <v>40</v>
      </c>
      <c r="KFK42" s="71" t="s">
        <v>40</v>
      </c>
      <c r="KFL42" s="71" t="s">
        <v>40</v>
      </c>
      <c r="KFM42" s="71" t="s">
        <v>40</v>
      </c>
      <c r="KFN42" s="71" t="s">
        <v>40</v>
      </c>
      <c r="KFO42" s="71" t="s">
        <v>40</v>
      </c>
      <c r="KFP42" s="71" t="s">
        <v>40</v>
      </c>
      <c r="KFQ42" s="71" t="s">
        <v>40</v>
      </c>
      <c r="KFR42" s="71" t="s">
        <v>40</v>
      </c>
      <c r="KFS42" s="71" t="s">
        <v>40</v>
      </c>
      <c r="KFT42" s="71" t="s">
        <v>40</v>
      </c>
      <c r="KFU42" s="71" t="s">
        <v>40</v>
      </c>
      <c r="KFV42" s="71" t="s">
        <v>40</v>
      </c>
      <c r="KFW42" s="71" t="s">
        <v>40</v>
      </c>
      <c r="KFX42" s="71" t="s">
        <v>40</v>
      </c>
      <c r="KFY42" s="71" t="s">
        <v>40</v>
      </c>
      <c r="KFZ42" s="71" t="s">
        <v>40</v>
      </c>
      <c r="KGA42" s="71" t="s">
        <v>40</v>
      </c>
      <c r="KGB42" s="71" t="s">
        <v>40</v>
      </c>
      <c r="KGC42" s="71" t="s">
        <v>40</v>
      </c>
      <c r="KGD42" s="71" t="s">
        <v>40</v>
      </c>
      <c r="KGE42" s="71" t="s">
        <v>40</v>
      </c>
      <c r="KGF42" s="71" t="s">
        <v>40</v>
      </c>
      <c r="KGG42" s="71" t="s">
        <v>40</v>
      </c>
      <c r="KGH42" s="71" t="s">
        <v>40</v>
      </c>
      <c r="KGI42" s="71" t="s">
        <v>40</v>
      </c>
      <c r="KGJ42" s="71" t="s">
        <v>40</v>
      </c>
      <c r="KGK42" s="71" t="s">
        <v>40</v>
      </c>
      <c r="KGL42" s="71" t="s">
        <v>40</v>
      </c>
      <c r="KGM42" s="71" t="s">
        <v>40</v>
      </c>
      <c r="KGN42" s="71" t="s">
        <v>40</v>
      </c>
      <c r="KGO42" s="71" t="s">
        <v>40</v>
      </c>
      <c r="KGP42" s="71" t="s">
        <v>40</v>
      </c>
      <c r="KGQ42" s="71" t="s">
        <v>40</v>
      </c>
      <c r="KGR42" s="71" t="s">
        <v>40</v>
      </c>
      <c r="KGS42" s="71" t="s">
        <v>40</v>
      </c>
      <c r="KGT42" s="71" t="s">
        <v>40</v>
      </c>
      <c r="KGU42" s="71" t="s">
        <v>40</v>
      </c>
      <c r="KGV42" s="71" t="s">
        <v>40</v>
      </c>
      <c r="KGW42" s="71" t="s">
        <v>40</v>
      </c>
      <c r="KGX42" s="71" t="s">
        <v>40</v>
      </c>
      <c r="KGY42" s="71" t="s">
        <v>40</v>
      </c>
      <c r="KGZ42" s="71" t="s">
        <v>40</v>
      </c>
      <c r="KHA42" s="71" t="s">
        <v>40</v>
      </c>
      <c r="KHB42" s="71" t="s">
        <v>40</v>
      </c>
      <c r="KHC42" s="71" t="s">
        <v>40</v>
      </c>
      <c r="KHD42" s="71" t="s">
        <v>40</v>
      </c>
      <c r="KHE42" s="71" t="s">
        <v>40</v>
      </c>
      <c r="KHF42" s="71" t="s">
        <v>40</v>
      </c>
      <c r="KHG42" s="71" t="s">
        <v>40</v>
      </c>
      <c r="KHH42" s="71" t="s">
        <v>40</v>
      </c>
      <c r="KHI42" s="71" t="s">
        <v>40</v>
      </c>
      <c r="KHJ42" s="71" t="s">
        <v>40</v>
      </c>
      <c r="KHK42" s="71" t="s">
        <v>40</v>
      </c>
      <c r="KHL42" s="71" t="s">
        <v>40</v>
      </c>
      <c r="KHM42" s="71" t="s">
        <v>40</v>
      </c>
      <c r="KHN42" s="71" t="s">
        <v>40</v>
      </c>
      <c r="KHO42" s="71" t="s">
        <v>40</v>
      </c>
      <c r="KHP42" s="71" t="s">
        <v>40</v>
      </c>
      <c r="KHQ42" s="71" t="s">
        <v>40</v>
      </c>
      <c r="KHR42" s="71" t="s">
        <v>40</v>
      </c>
      <c r="KHS42" s="71" t="s">
        <v>40</v>
      </c>
      <c r="KHT42" s="71" t="s">
        <v>40</v>
      </c>
      <c r="KHU42" s="71" t="s">
        <v>40</v>
      </c>
      <c r="KHV42" s="71" t="s">
        <v>40</v>
      </c>
      <c r="KHW42" s="71" t="s">
        <v>40</v>
      </c>
      <c r="KHX42" s="71" t="s">
        <v>40</v>
      </c>
      <c r="KHY42" s="71" t="s">
        <v>40</v>
      </c>
      <c r="KHZ42" s="71" t="s">
        <v>40</v>
      </c>
      <c r="KIA42" s="71" t="s">
        <v>40</v>
      </c>
      <c r="KIB42" s="71" t="s">
        <v>40</v>
      </c>
      <c r="KIC42" s="71" t="s">
        <v>40</v>
      </c>
      <c r="KID42" s="71" t="s">
        <v>40</v>
      </c>
      <c r="KIE42" s="71" t="s">
        <v>40</v>
      </c>
      <c r="KIF42" s="71" t="s">
        <v>40</v>
      </c>
      <c r="KIG42" s="71" t="s">
        <v>40</v>
      </c>
      <c r="KIH42" s="71" t="s">
        <v>40</v>
      </c>
      <c r="KII42" s="71" t="s">
        <v>40</v>
      </c>
      <c r="KIJ42" s="71" t="s">
        <v>40</v>
      </c>
      <c r="KIK42" s="71" t="s">
        <v>40</v>
      </c>
      <c r="KIL42" s="71" t="s">
        <v>40</v>
      </c>
      <c r="KIM42" s="71" t="s">
        <v>40</v>
      </c>
      <c r="KIN42" s="71" t="s">
        <v>40</v>
      </c>
      <c r="KIO42" s="71" t="s">
        <v>40</v>
      </c>
      <c r="KIP42" s="71" t="s">
        <v>40</v>
      </c>
      <c r="KIQ42" s="71" t="s">
        <v>40</v>
      </c>
      <c r="KIR42" s="71" t="s">
        <v>40</v>
      </c>
      <c r="KIS42" s="71" t="s">
        <v>40</v>
      </c>
      <c r="KIT42" s="71" t="s">
        <v>40</v>
      </c>
      <c r="KIU42" s="71" t="s">
        <v>40</v>
      </c>
      <c r="KIV42" s="71" t="s">
        <v>40</v>
      </c>
      <c r="KIW42" s="71" t="s">
        <v>40</v>
      </c>
      <c r="KIX42" s="71" t="s">
        <v>40</v>
      </c>
      <c r="KIY42" s="71" t="s">
        <v>40</v>
      </c>
      <c r="KIZ42" s="71" t="s">
        <v>40</v>
      </c>
      <c r="KJA42" s="71" t="s">
        <v>40</v>
      </c>
      <c r="KJB42" s="71" t="s">
        <v>40</v>
      </c>
      <c r="KJC42" s="71" t="s">
        <v>40</v>
      </c>
      <c r="KJD42" s="71" t="s">
        <v>40</v>
      </c>
      <c r="KJE42" s="71" t="s">
        <v>40</v>
      </c>
      <c r="KJF42" s="71" t="s">
        <v>40</v>
      </c>
      <c r="KJG42" s="71" t="s">
        <v>40</v>
      </c>
      <c r="KJH42" s="71" t="s">
        <v>40</v>
      </c>
      <c r="KJI42" s="71" t="s">
        <v>40</v>
      </c>
      <c r="KJJ42" s="71" t="s">
        <v>40</v>
      </c>
      <c r="KJK42" s="71" t="s">
        <v>40</v>
      </c>
      <c r="KJL42" s="71" t="s">
        <v>40</v>
      </c>
      <c r="KJM42" s="71" t="s">
        <v>40</v>
      </c>
      <c r="KJN42" s="71" t="s">
        <v>40</v>
      </c>
      <c r="KJO42" s="71" t="s">
        <v>40</v>
      </c>
      <c r="KJP42" s="71" t="s">
        <v>40</v>
      </c>
      <c r="KJQ42" s="71" t="s">
        <v>40</v>
      </c>
      <c r="KJR42" s="71" t="s">
        <v>40</v>
      </c>
      <c r="KJS42" s="71" t="s">
        <v>40</v>
      </c>
      <c r="KJT42" s="71" t="s">
        <v>40</v>
      </c>
      <c r="KJU42" s="71" t="s">
        <v>40</v>
      </c>
      <c r="KJV42" s="71" t="s">
        <v>40</v>
      </c>
      <c r="KJW42" s="71" t="s">
        <v>40</v>
      </c>
      <c r="KJX42" s="71" t="s">
        <v>40</v>
      </c>
      <c r="KJY42" s="71" t="s">
        <v>40</v>
      </c>
      <c r="KJZ42" s="71" t="s">
        <v>40</v>
      </c>
      <c r="KKA42" s="71" t="s">
        <v>40</v>
      </c>
      <c r="KKB42" s="71" t="s">
        <v>40</v>
      </c>
      <c r="KKC42" s="71" t="s">
        <v>40</v>
      </c>
      <c r="KKD42" s="71" t="s">
        <v>40</v>
      </c>
      <c r="KKE42" s="71" t="s">
        <v>40</v>
      </c>
      <c r="KKF42" s="71" t="s">
        <v>40</v>
      </c>
      <c r="KKG42" s="71" t="s">
        <v>40</v>
      </c>
      <c r="KKH42" s="71" t="s">
        <v>40</v>
      </c>
      <c r="KKI42" s="71" t="s">
        <v>40</v>
      </c>
      <c r="KKJ42" s="71" t="s">
        <v>40</v>
      </c>
      <c r="KKK42" s="71" t="s">
        <v>40</v>
      </c>
      <c r="KKL42" s="71" t="s">
        <v>40</v>
      </c>
      <c r="KKM42" s="71" t="s">
        <v>40</v>
      </c>
      <c r="KKN42" s="71" t="s">
        <v>40</v>
      </c>
      <c r="KKO42" s="71" t="s">
        <v>40</v>
      </c>
      <c r="KKP42" s="71" t="s">
        <v>40</v>
      </c>
      <c r="KKQ42" s="71" t="s">
        <v>40</v>
      </c>
      <c r="KKR42" s="71" t="s">
        <v>40</v>
      </c>
      <c r="KKS42" s="71" t="s">
        <v>40</v>
      </c>
      <c r="KKT42" s="71" t="s">
        <v>40</v>
      </c>
      <c r="KKU42" s="71" t="s">
        <v>40</v>
      </c>
      <c r="KKV42" s="71" t="s">
        <v>40</v>
      </c>
      <c r="KKW42" s="71" t="s">
        <v>40</v>
      </c>
      <c r="KKX42" s="71" t="s">
        <v>40</v>
      </c>
      <c r="KKY42" s="71" t="s">
        <v>40</v>
      </c>
      <c r="KKZ42" s="71" t="s">
        <v>40</v>
      </c>
      <c r="KLA42" s="71" t="s">
        <v>40</v>
      </c>
      <c r="KLB42" s="71" t="s">
        <v>40</v>
      </c>
      <c r="KLC42" s="71" t="s">
        <v>40</v>
      </c>
      <c r="KLD42" s="71" t="s">
        <v>40</v>
      </c>
      <c r="KLE42" s="71" t="s">
        <v>40</v>
      </c>
      <c r="KLF42" s="71" t="s">
        <v>40</v>
      </c>
      <c r="KLG42" s="71" t="s">
        <v>40</v>
      </c>
      <c r="KLH42" s="71" t="s">
        <v>40</v>
      </c>
      <c r="KLI42" s="71" t="s">
        <v>40</v>
      </c>
      <c r="KLJ42" s="71" t="s">
        <v>40</v>
      </c>
      <c r="KLK42" s="71" t="s">
        <v>40</v>
      </c>
      <c r="KLL42" s="71" t="s">
        <v>40</v>
      </c>
      <c r="KLM42" s="71" t="s">
        <v>40</v>
      </c>
      <c r="KLN42" s="71" t="s">
        <v>40</v>
      </c>
      <c r="KLO42" s="71" t="s">
        <v>40</v>
      </c>
      <c r="KLP42" s="71" t="s">
        <v>40</v>
      </c>
      <c r="KLQ42" s="71" t="s">
        <v>40</v>
      </c>
      <c r="KLR42" s="71" t="s">
        <v>40</v>
      </c>
      <c r="KLS42" s="71" t="s">
        <v>40</v>
      </c>
      <c r="KLT42" s="71" t="s">
        <v>40</v>
      </c>
      <c r="KLU42" s="71" t="s">
        <v>40</v>
      </c>
      <c r="KLV42" s="71" t="s">
        <v>40</v>
      </c>
      <c r="KLW42" s="71" t="s">
        <v>40</v>
      </c>
      <c r="KLX42" s="71" t="s">
        <v>40</v>
      </c>
      <c r="KLY42" s="71" t="s">
        <v>40</v>
      </c>
      <c r="KLZ42" s="71" t="s">
        <v>40</v>
      </c>
      <c r="KMA42" s="71" t="s">
        <v>40</v>
      </c>
      <c r="KMB42" s="71" t="s">
        <v>40</v>
      </c>
      <c r="KMC42" s="71" t="s">
        <v>40</v>
      </c>
      <c r="KMD42" s="71" t="s">
        <v>40</v>
      </c>
      <c r="KME42" s="71" t="s">
        <v>40</v>
      </c>
      <c r="KMF42" s="71" t="s">
        <v>40</v>
      </c>
      <c r="KMG42" s="71" t="s">
        <v>40</v>
      </c>
      <c r="KMH42" s="71" t="s">
        <v>40</v>
      </c>
      <c r="KMI42" s="71" t="s">
        <v>40</v>
      </c>
      <c r="KMJ42" s="71" t="s">
        <v>40</v>
      </c>
      <c r="KMK42" s="71" t="s">
        <v>40</v>
      </c>
      <c r="KML42" s="71" t="s">
        <v>40</v>
      </c>
      <c r="KMM42" s="71" t="s">
        <v>40</v>
      </c>
      <c r="KMN42" s="71" t="s">
        <v>40</v>
      </c>
      <c r="KMO42" s="71" t="s">
        <v>40</v>
      </c>
      <c r="KMP42" s="71" t="s">
        <v>40</v>
      </c>
      <c r="KMQ42" s="71" t="s">
        <v>40</v>
      </c>
      <c r="KMR42" s="71" t="s">
        <v>40</v>
      </c>
      <c r="KMS42" s="71" t="s">
        <v>40</v>
      </c>
      <c r="KMT42" s="71" t="s">
        <v>40</v>
      </c>
      <c r="KMU42" s="71" t="s">
        <v>40</v>
      </c>
      <c r="KMV42" s="71" t="s">
        <v>40</v>
      </c>
      <c r="KMW42" s="71" t="s">
        <v>40</v>
      </c>
      <c r="KMX42" s="71" t="s">
        <v>40</v>
      </c>
      <c r="KMY42" s="71" t="s">
        <v>40</v>
      </c>
      <c r="KMZ42" s="71" t="s">
        <v>40</v>
      </c>
      <c r="KNA42" s="71" t="s">
        <v>40</v>
      </c>
      <c r="KNB42" s="71" t="s">
        <v>40</v>
      </c>
      <c r="KNC42" s="71" t="s">
        <v>40</v>
      </c>
      <c r="KND42" s="71" t="s">
        <v>40</v>
      </c>
      <c r="KNE42" s="71" t="s">
        <v>40</v>
      </c>
      <c r="KNF42" s="71" t="s">
        <v>40</v>
      </c>
      <c r="KNG42" s="71" t="s">
        <v>40</v>
      </c>
      <c r="KNH42" s="71" t="s">
        <v>40</v>
      </c>
      <c r="KNI42" s="71" t="s">
        <v>40</v>
      </c>
      <c r="KNJ42" s="71" t="s">
        <v>40</v>
      </c>
      <c r="KNK42" s="71" t="s">
        <v>40</v>
      </c>
      <c r="KNL42" s="71" t="s">
        <v>40</v>
      </c>
      <c r="KNM42" s="71" t="s">
        <v>40</v>
      </c>
      <c r="KNN42" s="71" t="s">
        <v>40</v>
      </c>
      <c r="KNO42" s="71" t="s">
        <v>40</v>
      </c>
      <c r="KNP42" s="71" t="s">
        <v>40</v>
      </c>
      <c r="KNQ42" s="71" t="s">
        <v>40</v>
      </c>
      <c r="KNR42" s="71" t="s">
        <v>40</v>
      </c>
      <c r="KNS42" s="71" t="s">
        <v>40</v>
      </c>
      <c r="KNT42" s="71" t="s">
        <v>40</v>
      </c>
      <c r="KNU42" s="71" t="s">
        <v>40</v>
      </c>
      <c r="KNV42" s="71" t="s">
        <v>40</v>
      </c>
      <c r="KNW42" s="71" t="s">
        <v>40</v>
      </c>
      <c r="KNX42" s="71" t="s">
        <v>40</v>
      </c>
      <c r="KNY42" s="71" t="s">
        <v>40</v>
      </c>
      <c r="KNZ42" s="71" t="s">
        <v>40</v>
      </c>
      <c r="KOA42" s="71" t="s">
        <v>40</v>
      </c>
      <c r="KOB42" s="71" t="s">
        <v>40</v>
      </c>
      <c r="KOC42" s="71" t="s">
        <v>40</v>
      </c>
      <c r="KOD42" s="71" t="s">
        <v>40</v>
      </c>
      <c r="KOE42" s="71" t="s">
        <v>40</v>
      </c>
      <c r="KOF42" s="71" t="s">
        <v>40</v>
      </c>
      <c r="KOG42" s="71" t="s">
        <v>40</v>
      </c>
      <c r="KOH42" s="71" t="s">
        <v>40</v>
      </c>
      <c r="KOI42" s="71" t="s">
        <v>40</v>
      </c>
      <c r="KOJ42" s="71" t="s">
        <v>40</v>
      </c>
      <c r="KOK42" s="71" t="s">
        <v>40</v>
      </c>
      <c r="KOL42" s="71" t="s">
        <v>40</v>
      </c>
      <c r="KOM42" s="71" t="s">
        <v>40</v>
      </c>
      <c r="KON42" s="71" t="s">
        <v>40</v>
      </c>
      <c r="KOO42" s="71" t="s">
        <v>40</v>
      </c>
      <c r="KOP42" s="71" t="s">
        <v>40</v>
      </c>
      <c r="KOQ42" s="71" t="s">
        <v>40</v>
      </c>
      <c r="KOR42" s="71" t="s">
        <v>40</v>
      </c>
      <c r="KOS42" s="71" t="s">
        <v>40</v>
      </c>
      <c r="KOT42" s="71" t="s">
        <v>40</v>
      </c>
      <c r="KOU42" s="71" t="s">
        <v>40</v>
      </c>
      <c r="KOV42" s="71" t="s">
        <v>40</v>
      </c>
      <c r="KOW42" s="71" t="s">
        <v>40</v>
      </c>
      <c r="KOX42" s="71" t="s">
        <v>40</v>
      </c>
      <c r="KOY42" s="71" t="s">
        <v>40</v>
      </c>
      <c r="KOZ42" s="71" t="s">
        <v>40</v>
      </c>
      <c r="KPA42" s="71" t="s">
        <v>40</v>
      </c>
      <c r="KPB42" s="71" t="s">
        <v>40</v>
      </c>
      <c r="KPC42" s="71" t="s">
        <v>40</v>
      </c>
      <c r="KPD42" s="71" t="s">
        <v>40</v>
      </c>
      <c r="KPE42" s="71" t="s">
        <v>40</v>
      </c>
      <c r="KPF42" s="71" t="s">
        <v>40</v>
      </c>
      <c r="KPG42" s="71" t="s">
        <v>40</v>
      </c>
      <c r="KPH42" s="71" t="s">
        <v>40</v>
      </c>
      <c r="KPI42" s="71" t="s">
        <v>40</v>
      </c>
      <c r="KPJ42" s="71" t="s">
        <v>40</v>
      </c>
      <c r="KPK42" s="71" t="s">
        <v>40</v>
      </c>
      <c r="KPL42" s="71" t="s">
        <v>40</v>
      </c>
      <c r="KPM42" s="71" t="s">
        <v>40</v>
      </c>
      <c r="KPN42" s="71" t="s">
        <v>40</v>
      </c>
      <c r="KPO42" s="71" t="s">
        <v>40</v>
      </c>
      <c r="KPP42" s="71" t="s">
        <v>40</v>
      </c>
      <c r="KPQ42" s="71" t="s">
        <v>40</v>
      </c>
      <c r="KPR42" s="71" t="s">
        <v>40</v>
      </c>
      <c r="KPS42" s="71" t="s">
        <v>40</v>
      </c>
      <c r="KPT42" s="71" t="s">
        <v>40</v>
      </c>
      <c r="KPU42" s="71" t="s">
        <v>40</v>
      </c>
      <c r="KPV42" s="71" t="s">
        <v>40</v>
      </c>
      <c r="KPW42" s="71" t="s">
        <v>40</v>
      </c>
      <c r="KPX42" s="71" t="s">
        <v>40</v>
      </c>
      <c r="KPY42" s="71" t="s">
        <v>40</v>
      </c>
      <c r="KPZ42" s="71" t="s">
        <v>40</v>
      </c>
      <c r="KQA42" s="71" t="s">
        <v>40</v>
      </c>
      <c r="KQB42" s="71" t="s">
        <v>40</v>
      </c>
      <c r="KQC42" s="71" t="s">
        <v>40</v>
      </c>
      <c r="KQD42" s="71" t="s">
        <v>40</v>
      </c>
      <c r="KQE42" s="71" t="s">
        <v>40</v>
      </c>
      <c r="KQF42" s="71" t="s">
        <v>40</v>
      </c>
      <c r="KQG42" s="71" t="s">
        <v>40</v>
      </c>
      <c r="KQH42" s="71" t="s">
        <v>40</v>
      </c>
      <c r="KQI42" s="71" t="s">
        <v>40</v>
      </c>
      <c r="KQJ42" s="71" t="s">
        <v>40</v>
      </c>
      <c r="KQK42" s="71" t="s">
        <v>40</v>
      </c>
      <c r="KQL42" s="71" t="s">
        <v>40</v>
      </c>
      <c r="KQM42" s="71" t="s">
        <v>40</v>
      </c>
      <c r="KQN42" s="71" t="s">
        <v>40</v>
      </c>
      <c r="KQO42" s="71" t="s">
        <v>40</v>
      </c>
      <c r="KQP42" s="71" t="s">
        <v>40</v>
      </c>
      <c r="KQQ42" s="71" t="s">
        <v>40</v>
      </c>
      <c r="KQR42" s="71" t="s">
        <v>40</v>
      </c>
      <c r="KQS42" s="71" t="s">
        <v>40</v>
      </c>
      <c r="KQT42" s="71" t="s">
        <v>40</v>
      </c>
      <c r="KQU42" s="71" t="s">
        <v>40</v>
      </c>
      <c r="KQV42" s="71" t="s">
        <v>40</v>
      </c>
      <c r="KQW42" s="71" t="s">
        <v>40</v>
      </c>
      <c r="KQX42" s="71" t="s">
        <v>40</v>
      </c>
      <c r="KQY42" s="71" t="s">
        <v>40</v>
      </c>
      <c r="KQZ42" s="71" t="s">
        <v>40</v>
      </c>
      <c r="KRA42" s="71" t="s">
        <v>40</v>
      </c>
      <c r="KRB42" s="71" t="s">
        <v>40</v>
      </c>
      <c r="KRC42" s="71" t="s">
        <v>40</v>
      </c>
      <c r="KRD42" s="71" t="s">
        <v>40</v>
      </c>
      <c r="KRE42" s="71" t="s">
        <v>40</v>
      </c>
      <c r="KRF42" s="71" t="s">
        <v>40</v>
      </c>
      <c r="KRG42" s="71" t="s">
        <v>40</v>
      </c>
      <c r="KRH42" s="71" t="s">
        <v>40</v>
      </c>
      <c r="KRI42" s="71" t="s">
        <v>40</v>
      </c>
      <c r="KRJ42" s="71" t="s">
        <v>40</v>
      </c>
      <c r="KRK42" s="71" t="s">
        <v>40</v>
      </c>
      <c r="KRL42" s="71" t="s">
        <v>40</v>
      </c>
      <c r="KRM42" s="71" t="s">
        <v>40</v>
      </c>
      <c r="KRN42" s="71" t="s">
        <v>40</v>
      </c>
      <c r="KRO42" s="71" t="s">
        <v>40</v>
      </c>
      <c r="KRP42" s="71" t="s">
        <v>40</v>
      </c>
      <c r="KRQ42" s="71" t="s">
        <v>40</v>
      </c>
      <c r="KRR42" s="71" t="s">
        <v>40</v>
      </c>
      <c r="KRS42" s="71" t="s">
        <v>40</v>
      </c>
      <c r="KRT42" s="71" t="s">
        <v>40</v>
      </c>
      <c r="KRU42" s="71" t="s">
        <v>40</v>
      </c>
      <c r="KRV42" s="71" t="s">
        <v>40</v>
      </c>
      <c r="KRW42" s="71" t="s">
        <v>40</v>
      </c>
      <c r="KRX42" s="71" t="s">
        <v>40</v>
      </c>
      <c r="KRY42" s="71" t="s">
        <v>40</v>
      </c>
      <c r="KRZ42" s="71" t="s">
        <v>40</v>
      </c>
      <c r="KSA42" s="71" t="s">
        <v>40</v>
      </c>
      <c r="KSB42" s="71" t="s">
        <v>40</v>
      </c>
      <c r="KSC42" s="71" t="s">
        <v>40</v>
      </c>
      <c r="KSD42" s="71" t="s">
        <v>40</v>
      </c>
      <c r="KSE42" s="71" t="s">
        <v>40</v>
      </c>
      <c r="KSF42" s="71" t="s">
        <v>40</v>
      </c>
      <c r="KSG42" s="71" t="s">
        <v>40</v>
      </c>
      <c r="KSH42" s="71" t="s">
        <v>40</v>
      </c>
      <c r="KSI42" s="71" t="s">
        <v>40</v>
      </c>
      <c r="KSJ42" s="71" t="s">
        <v>40</v>
      </c>
      <c r="KSK42" s="71" t="s">
        <v>40</v>
      </c>
      <c r="KSL42" s="71" t="s">
        <v>40</v>
      </c>
      <c r="KSM42" s="71" t="s">
        <v>40</v>
      </c>
      <c r="KSN42" s="71" t="s">
        <v>40</v>
      </c>
      <c r="KSO42" s="71" t="s">
        <v>40</v>
      </c>
      <c r="KSP42" s="71" t="s">
        <v>40</v>
      </c>
      <c r="KSQ42" s="71" t="s">
        <v>40</v>
      </c>
      <c r="KSR42" s="71" t="s">
        <v>40</v>
      </c>
      <c r="KSS42" s="71" t="s">
        <v>40</v>
      </c>
      <c r="KST42" s="71" t="s">
        <v>40</v>
      </c>
      <c r="KSU42" s="71" t="s">
        <v>40</v>
      </c>
      <c r="KSV42" s="71" t="s">
        <v>40</v>
      </c>
      <c r="KSW42" s="71" t="s">
        <v>40</v>
      </c>
      <c r="KSX42" s="71" t="s">
        <v>40</v>
      </c>
      <c r="KSY42" s="71" t="s">
        <v>40</v>
      </c>
      <c r="KSZ42" s="71" t="s">
        <v>40</v>
      </c>
      <c r="KTA42" s="71" t="s">
        <v>40</v>
      </c>
      <c r="KTB42" s="71" t="s">
        <v>40</v>
      </c>
      <c r="KTC42" s="71" t="s">
        <v>40</v>
      </c>
      <c r="KTD42" s="71" t="s">
        <v>40</v>
      </c>
      <c r="KTE42" s="71" t="s">
        <v>40</v>
      </c>
      <c r="KTF42" s="71" t="s">
        <v>40</v>
      </c>
      <c r="KTG42" s="71" t="s">
        <v>40</v>
      </c>
      <c r="KTH42" s="71" t="s">
        <v>40</v>
      </c>
      <c r="KTI42" s="71" t="s">
        <v>40</v>
      </c>
      <c r="KTJ42" s="71" t="s">
        <v>40</v>
      </c>
      <c r="KTK42" s="71" t="s">
        <v>40</v>
      </c>
      <c r="KTL42" s="71" t="s">
        <v>40</v>
      </c>
      <c r="KTM42" s="71" t="s">
        <v>40</v>
      </c>
      <c r="KTN42" s="71" t="s">
        <v>40</v>
      </c>
      <c r="KTO42" s="71" t="s">
        <v>40</v>
      </c>
      <c r="KTP42" s="71" t="s">
        <v>40</v>
      </c>
      <c r="KTQ42" s="71" t="s">
        <v>40</v>
      </c>
      <c r="KTR42" s="71" t="s">
        <v>40</v>
      </c>
      <c r="KTS42" s="71" t="s">
        <v>40</v>
      </c>
      <c r="KTT42" s="71" t="s">
        <v>40</v>
      </c>
      <c r="KTU42" s="71" t="s">
        <v>40</v>
      </c>
      <c r="KTV42" s="71" t="s">
        <v>40</v>
      </c>
      <c r="KTW42" s="71" t="s">
        <v>40</v>
      </c>
      <c r="KTX42" s="71" t="s">
        <v>40</v>
      </c>
      <c r="KTY42" s="71" t="s">
        <v>40</v>
      </c>
      <c r="KTZ42" s="71" t="s">
        <v>40</v>
      </c>
      <c r="KUA42" s="71" t="s">
        <v>40</v>
      </c>
      <c r="KUB42" s="71" t="s">
        <v>40</v>
      </c>
      <c r="KUC42" s="71" t="s">
        <v>40</v>
      </c>
      <c r="KUD42" s="71" t="s">
        <v>40</v>
      </c>
      <c r="KUE42" s="71" t="s">
        <v>40</v>
      </c>
      <c r="KUF42" s="71" t="s">
        <v>40</v>
      </c>
      <c r="KUG42" s="71" t="s">
        <v>40</v>
      </c>
      <c r="KUH42" s="71" t="s">
        <v>40</v>
      </c>
      <c r="KUI42" s="71" t="s">
        <v>40</v>
      </c>
      <c r="KUJ42" s="71" t="s">
        <v>40</v>
      </c>
      <c r="KUK42" s="71" t="s">
        <v>40</v>
      </c>
      <c r="KUL42" s="71" t="s">
        <v>40</v>
      </c>
      <c r="KUM42" s="71" t="s">
        <v>40</v>
      </c>
      <c r="KUN42" s="71" t="s">
        <v>40</v>
      </c>
      <c r="KUO42" s="71" t="s">
        <v>40</v>
      </c>
      <c r="KUP42" s="71" t="s">
        <v>40</v>
      </c>
      <c r="KUQ42" s="71" t="s">
        <v>40</v>
      </c>
      <c r="KUR42" s="71" t="s">
        <v>40</v>
      </c>
      <c r="KUS42" s="71" t="s">
        <v>40</v>
      </c>
      <c r="KUT42" s="71" t="s">
        <v>40</v>
      </c>
      <c r="KUU42" s="71" t="s">
        <v>40</v>
      </c>
      <c r="KUV42" s="71" t="s">
        <v>40</v>
      </c>
      <c r="KUW42" s="71" t="s">
        <v>40</v>
      </c>
      <c r="KUX42" s="71" t="s">
        <v>40</v>
      </c>
      <c r="KUY42" s="71" t="s">
        <v>40</v>
      </c>
      <c r="KUZ42" s="71" t="s">
        <v>40</v>
      </c>
      <c r="KVA42" s="71" t="s">
        <v>40</v>
      </c>
      <c r="KVB42" s="71" t="s">
        <v>40</v>
      </c>
      <c r="KVC42" s="71" t="s">
        <v>40</v>
      </c>
      <c r="KVD42" s="71" t="s">
        <v>40</v>
      </c>
      <c r="KVE42" s="71" t="s">
        <v>40</v>
      </c>
      <c r="KVF42" s="71" t="s">
        <v>40</v>
      </c>
      <c r="KVG42" s="71" t="s">
        <v>40</v>
      </c>
      <c r="KVH42" s="71" t="s">
        <v>40</v>
      </c>
      <c r="KVI42" s="71" t="s">
        <v>40</v>
      </c>
      <c r="KVJ42" s="71" t="s">
        <v>40</v>
      </c>
      <c r="KVK42" s="71" t="s">
        <v>40</v>
      </c>
      <c r="KVL42" s="71" t="s">
        <v>40</v>
      </c>
      <c r="KVM42" s="71" t="s">
        <v>40</v>
      </c>
      <c r="KVN42" s="71" t="s">
        <v>40</v>
      </c>
      <c r="KVO42" s="71" t="s">
        <v>40</v>
      </c>
      <c r="KVP42" s="71" t="s">
        <v>40</v>
      </c>
      <c r="KVQ42" s="71" t="s">
        <v>40</v>
      </c>
      <c r="KVR42" s="71" t="s">
        <v>40</v>
      </c>
      <c r="KVS42" s="71" t="s">
        <v>40</v>
      </c>
      <c r="KVT42" s="71" t="s">
        <v>40</v>
      </c>
      <c r="KVU42" s="71" t="s">
        <v>40</v>
      </c>
      <c r="KVV42" s="71" t="s">
        <v>40</v>
      </c>
      <c r="KVW42" s="71" t="s">
        <v>40</v>
      </c>
      <c r="KVX42" s="71" t="s">
        <v>40</v>
      </c>
      <c r="KVY42" s="71" t="s">
        <v>40</v>
      </c>
      <c r="KVZ42" s="71" t="s">
        <v>40</v>
      </c>
      <c r="KWA42" s="71" t="s">
        <v>40</v>
      </c>
      <c r="KWB42" s="71" t="s">
        <v>40</v>
      </c>
      <c r="KWC42" s="71" t="s">
        <v>40</v>
      </c>
      <c r="KWD42" s="71" t="s">
        <v>40</v>
      </c>
      <c r="KWE42" s="71" t="s">
        <v>40</v>
      </c>
      <c r="KWF42" s="71" t="s">
        <v>40</v>
      </c>
      <c r="KWG42" s="71" t="s">
        <v>40</v>
      </c>
      <c r="KWH42" s="71" t="s">
        <v>40</v>
      </c>
      <c r="KWI42" s="71" t="s">
        <v>40</v>
      </c>
      <c r="KWJ42" s="71" t="s">
        <v>40</v>
      </c>
      <c r="KWK42" s="71" t="s">
        <v>40</v>
      </c>
      <c r="KWL42" s="71" t="s">
        <v>40</v>
      </c>
      <c r="KWM42" s="71" t="s">
        <v>40</v>
      </c>
      <c r="KWN42" s="71" t="s">
        <v>40</v>
      </c>
      <c r="KWO42" s="71" t="s">
        <v>40</v>
      </c>
      <c r="KWP42" s="71" t="s">
        <v>40</v>
      </c>
      <c r="KWQ42" s="71" t="s">
        <v>40</v>
      </c>
      <c r="KWR42" s="71" t="s">
        <v>40</v>
      </c>
      <c r="KWS42" s="71" t="s">
        <v>40</v>
      </c>
      <c r="KWT42" s="71" t="s">
        <v>40</v>
      </c>
      <c r="KWU42" s="71" t="s">
        <v>40</v>
      </c>
      <c r="KWV42" s="71" t="s">
        <v>40</v>
      </c>
      <c r="KWW42" s="71" t="s">
        <v>40</v>
      </c>
      <c r="KWX42" s="71" t="s">
        <v>40</v>
      </c>
      <c r="KWY42" s="71" t="s">
        <v>40</v>
      </c>
      <c r="KWZ42" s="71" t="s">
        <v>40</v>
      </c>
      <c r="KXA42" s="71" t="s">
        <v>40</v>
      </c>
      <c r="KXB42" s="71" t="s">
        <v>40</v>
      </c>
      <c r="KXC42" s="71" t="s">
        <v>40</v>
      </c>
      <c r="KXD42" s="71" t="s">
        <v>40</v>
      </c>
      <c r="KXE42" s="71" t="s">
        <v>40</v>
      </c>
      <c r="KXF42" s="71" t="s">
        <v>40</v>
      </c>
      <c r="KXG42" s="71" t="s">
        <v>40</v>
      </c>
      <c r="KXH42" s="71" t="s">
        <v>40</v>
      </c>
      <c r="KXI42" s="71" t="s">
        <v>40</v>
      </c>
      <c r="KXJ42" s="71" t="s">
        <v>40</v>
      </c>
      <c r="KXK42" s="71" t="s">
        <v>40</v>
      </c>
      <c r="KXL42" s="71" t="s">
        <v>40</v>
      </c>
      <c r="KXM42" s="71" t="s">
        <v>40</v>
      </c>
      <c r="KXN42" s="71" t="s">
        <v>40</v>
      </c>
      <c r="KXO42" s="71" t="s">
        <v>40</v>
      </c>
      <c r="KXP42" s="71" t="s">
        <v>40</v>
      </c>
      <c r="KXQ42" s="71" t="s">
        <v>40</v>
      </c>
      <c r="KXR42" s="71" t="s">
        <v>40</v>
      </c>
      <c r="KXS42" s="71" t="s">
        <v>40</v>
      </c>
      <c r="KXT42" s="71" t="s">
        <v>40</v>
      </c>
      <c r="KXU42" s="71" t="s">
        <v>40</v>
      </c>
      <c r="KXV42" s="71" t="s">
        <v>40</v>
      </c>
      <c r="KXW42" s="71" t="s">
        <v>40</v>
      </c>
      <c r="KXX42" s="71" t="s">
        <v>40</v>
      </c>
      <c r="KXY42" s="71" t="s">
        <v>40</v>
      </c>
      <c r="KXZ42" s="71" t="s">
        <v>40</v>
      </c>
      <c r="KYA42" s="71" t="s">
        <v>40</v>
      </c>
      <c r="KYB42" s="71" t="s">
        <v>40</v>
      </c>
      <c r="KYC42" s="71" t="s">
        <v>40</v>
      </c>
      <c r="KYD42" s="71" t="s">
        <v>40</v>
      </c>
      <c r="KYE42" s="71" t="s">
        <v>40</v>
      </c>
      <c r="KYF42" s="71" t="s">
        <v>40</v>
      </c>
      <c r="KYG42" s="71" t="s">
        <v>40</v>
      </c>
      <c r="KYH42" s="71" t="s">
        <v>40</v>
      </c>
      <c r="KYI42" s="71" t="s">
        <v>40</v>
      </c>
      <c r="KYJ42" s="71" t="s">
        <v>40</v>
      </c>
      <c r="KYK42" s="71" t="s">
        <v>40</v>
      </c>
      <c r="KYL42" s="71" t="s">
        <v>40</v>
      </c>
      <c r="KYM42" s="71" t="s">
        <v>40</v>
      </c>
      <c r="KYN42" s="71" t="s">
        <v>40</v>
      </c>
      <c r="KYO42" s="71" t="s">
        <v>40</v>
      </c>
      <c r="KYP42" s="71" t="s">
        <v>40</v>
      </c>
      <c r="KYQ42" s="71" t="s">
        <v>40</v>
      </c>
      <c r="KYR42" s="71" t="s">
        <v>40</v>
      </c>
      <c r="KYS42" s="71" t="s">
        <v>40</v>
      </c>
      <c r="KYT42" s="71" t="s">
        <v>40</v>
      </c>
      <c r="KYU42" s="71" t="s">
        <v>40</v>
      </c>
      <c r="KYV42" s="71" t="s">
        <v>40</v>
      </c>
      <c r="KYW42" s="71" t="s">
        <v>40</v>
      </c>
      <c r="KYX42" s="71" t="s">
        <v>40</v>
      </c>
      <c r="KYY42" s="71" t="s">
        <v>40</v>
      </c>
      <c r="KYZ42" s="71" t="s">
        <v>40</v>
      </c>
      <c r="KZA42" s="71" t="s">
        <v>40</v>
      </c>
      <c r="KZB42" s="71" t="s">
        <v>40</v>
      </c>
      <c r="KZC42" s="71" t="s">
        <v>40</v>
      </c>
      <c r="KZD42" s="71" t="s">
        <v>40</v>
      </c>
      <c r="KZE42" s="71" t="s">
        <v>40</v>
      </c>
      <c r="KZF42" s="71" t="s">
        <v>40</v>
      </c>
      <c r="KZG42" s="71" t="s">
        <v>40</v>
      </c>
      <c r="KZH42" s="71" t="s">
        <v>40</v>
      </c>
      <c r="KZI42" s="71" t="s">
        <v>40</v>
      </c>
      <c r="KZJ42" s="71" t="s">
        <v>40</v>
      </c>
      <c r="KZK42" s="71" t="s">
        <v>40</v>
      </c>
      <c r="KZL42" s="71" t="s">
        <v>40</v>
      </c>
      <c r="KZM42" s="71" t="s">
        <v>40</v>
      </c>
      <c r="KZN42" s="71" t="s">
        <v>40</v>
      </c>
      <c r="KZO42" s="71" t="s">
        <v>40</v>
      </c>
      <c r="KZP42" s="71" t="s">
        <v>40</v>
      </c>
      <c r="KZQ42" s="71" t="s">
        <v>40</v>
      </c>
      <c r="KZR42" s="71" t="s">
        <v>40</v>
      </c>
      <c r="KZS42" s="71" t="s">
        <v>40</v>
      </c>
      <c r="KZT42" s="71" t="s">
        <v>40</v>
      </c>
      <c r="KZU42" s="71" t="s">
        <v>40</v>
      </c>
      <c r="KZV42" s="71" t="s">
        <v>40</v>
      </c>
      <c r="KZW42" s="71" t="s">
        <v>40</v>
      </c>
      <c r="KZX42" s="71" t="s">
        <v>40</v>
      </c>
      <c r="KZY42" s="71" t="s">
        <v>40</v>
      </c>
      <c r="KZZ42" s="71" t="s">
        <v>40</v>
      </c>
      <c r="LAA42" s="71" t="s">
        <v>40</v>
      </c>
      <c r="LAB42" s="71" t="s">
        <v>40</v>
      </c>
      <c r="LAC42" s="71" t="s">
        <v>40</v>
      </c>
      <c r="LAD42" s="71" t="s">
        <v>40</v>
      </c>
      <c r="LAE42" s="71" t="s">
        <v>40</v>
      </c>
      <c r="LAF42" s="71" t="s">
        <v>40</v>
      </c>
      <c r="LAG42" s="71" t="s">
        <v>40</v>
      </c>
      <c r="LAH42" s="71" t="s">
        <v>40</v>
      </c>
      <c r="LAI42" s="71" t="s">
        <v>40</v>
      </c>
      <c r="LAJ42" s="71" t="s">
        <v>40</v>
      </c>
      <c r="LAK42" s="71" t="s">
        <v>40</v>
      </c>
      <c r="LAL42" s="71" t="s">
        <v>40</v>
      </c>
      <c r="LAM42" s="71" t="s">
        <v>40</v>
      </c>
      <c r="LAN42" s="71" t="s">
        <v>40</v>
      </c>
      <c r="LAO42" s="71" t="s">
        <v>40</v>
      </c>
      <c r="LAP42" s="71" t="s">
        <v>40</v>
      </c>
      <c r="LAQ42" s="71" t="s">
        <v>40</v>
      </c>
      <c r="LAR42" s="71" t="s">
        <v>40</v>
      </c>
      <c r="LAS42" s="71" t="s">
        <v>40</v>
      </c>
      <c r="LAT42" s="71" t="s">
        <v>40</v>
      </c>
      <c r="LAU42" s="71" t="s">
        <v>40</v>
      </c>
      <c r="LAV42" s="71" t="s">
        <v>40</v>
      </c>
      <c r="LAW42" s="71" t="s">
        <v>40</v>
      </c>
      <c r="LAX42" s="71" t="s">
        <v>40</v>
      </c>
      <c r="LAY42" s="71" t="s">
        <v>40</v>
      </c>
      <c r="LAZ42" s="71" t="s">
        <v>40</v>
      </c>
      <c r="LBA42" s="71" t="s">
        <v>40</v>
      </c>
      <c r="LBB42" s="71" t="s">
        <v>40</v>
      </c>
      <c r="LBC42" s="71" t="s">
        <v>40</v>
      </c>
      <c r="LBD42" s="71" t="s">
        <v>40</v>
      </c>
      <c r="LBE42" s="71" t="s">
        <v>40</v>
      </c>
      <c r="LBF42" s="71" t="s">
        <v>40</v>
      </c>
      <c r="LBG42" s="71" t="s">
        <v>40</v>
      </c>
      <c r="LBH42" s="71" t="s">
        <v>40</v>
      </c>
      <c r="LBI42" s="71" t="s">
        <v>40</v>
      </c>
      <c r="LBJ42" s="71" t="s">
        <v>40</v>
      </c>
      <c r="LBK42" s="71" t="s">
        <v>40</v>
      </c>
      <c r="LBL42" s="71" t="s">
        <v>40</v>
      </c>
      <c r="LBM42" s="71" t="s">
        <v>40</v>
      </c>
      <c r="LBN42" s="71" t="s">
        <v>40</v>
      </c>
      <c r="LBO42" s="71" t="s">
        <v>40</v>
      </c>
      <c r="LBP42" s="71" t="s">
        <v>40</v>
      </c>
      <c r="LBQ42" s="71" t="s">
        <v>40</v>
      </c>
      <c r="LBR42" s="71" t="s">
        <v>40</v>
      </c>
      <c r="LBS42" s="71" t="s">
        <v>40</v>
      </c>
      <c r="LBT42" s="71" t="s">
        <v>40</v>
      </c>
      <c r="LBU42" s="71" t="s">
        <v>40</v>
      </c>
      <c r="LBV42" s="71" t="s">
        <v>40</v>
      </c>
      <c r="LBW42" s="71" t="s">
        <v>40</v>
      </c>
      <c r="LBX42" s="71" t="s">
        <v>40</v>
      </c>
      <c r="LBY42" s="71" t="s">
        <v>40</v>
      </c>
      <c r="LBZ42" s="71" t="s">
        <v>40</v>
      </c>
      <c r="LCA42" s="71" t="s">
        <v>40</v>
      </c>
      <c r="LCB42" s="71" t="s">
        <v>40</v>
      </c>
      <c r="LCC42" s="71" t="s">
        <v>40</v>
      </c>
      <c r="LCD42" s="71" t="s">
        <v>40</v>
      </c>
      <c r="LCE42" s="71" t="s">
        <v>40</v>
      </c>
      <c r="LCF42" s="71" t="s">
        <v>40</v>
      </c>
      <c r="LCG42" s="71" t="s">
        <v>40</v>
      </c>
      <c r="LCH42" s="71" t="s">
        <v>40</v>
      </c>
      <c r="LCI42" s="71" t="s">
        <v>40</v>
      </c>
      <c r="LCJ42" s="71" t="s">
        <v>40</v>
      </c>
      <c r="LCK42" s="71" t="s">
        <v>40</v>
      </c>
      <c r="LCL42" s="71" t="s">
        <v>40</v>
      </c>
      <c r="LCM42" s="71" t="s">
        <v>40</v>
      </c>
      <c r="LCN42" s="71" t="s">
        <v>40</v>
      </c>
      <c r="LCO42" s="71" t="s">
        <v>40</v>
      </c>
      <c r="LCP42" s="71" t="s">
        <v>40</v>
      </c>
      <c r="LCQ42" s="71" t="s">
        <v>40</v>
      </c>
      <c r="LCR42" s="71" t="s">
        <v>40</v>
      </c>
      <c r="LCS42" s="71" t="s">
        <v>40</v>
      </c>
      <c r="LCT42" s="71" t="s">
        <v>40</v>
      </c>
      <c r="LCU42" s="71" t="s">
        <v>40</v>
      </c>
      <c r="LCV42" s="71" t="s">
        <v>40</v>
      </c>
      <c r="LCW42" s="71" t="s">
        <v>40</v>
      </c>
      <c r="LCX42" s="71" t="s">
        <v>40</v>
      </c>
      <c r="LCY42" s="71" t="s">
        <v>40</v>
      </c>
      <c r="LCZ42" s="71" t="s">
        <v>40</v>
      </c>
      <c r="LDA42" s="71" t="s">
        <v>40</v>
      </c>
      <c r="LDB42" s="71" t="s">
        <v>40</v>
      </c>
      <c r="LDC42" s="71" t="s">
        <v>40</v>
      </c>
      <c r="LDD42" s="71" t="s">
        <v>40</v>
      </c>
      <c r="LDE42" s="71" t="s">
        <v>40</v>
      </c>
      <c r="LDF42" s="71" t="s">
        <v>40</v>
      </c>
      <c r="LDG42" s="71" t="s">
        <v>40</v>
      </c>
      <c r="LDH42" s="71" t="s">
        <v>40</v>
      </c>
      <c r="LDI42" s="71" t="s">
        <v>40</v>
      </c>
      <c r="LDJ42" s="71" t="s">
        <v>40</v>
      </c>
      <c r="LDK42" s="71" t="s">
        <v>40</v>
      </c>
      <c r="LDL42" s="71" t="s">
        <v>40</v>
      </c>
      <c r="LDM42" s="71" t="s">
        <v>40</v>
      </c>
      <c r="LDN42" s="71" t="s">
        <v>40</v>
      </c>
      <c r="LDO42" s="71" t="s">
        <v>40</v>
      </c>
      <c r="LDP42" s="71" t="s">
        <v>40</v>
      </c>
      <c r="LDQ42" s="71" t="s">
        <v>40</v>
      </c>
      <c r="LDR42" s="71" t="s">
        <v>40</v>
      </c>
      <c r="LDS42" s="71" t="s">
        <v>40</v>
      </c>
      <c r="LDT42" s="71" t="s">
        <v>40</v>
      </c>
      <c r="LDU42" s="71" t="s">
        <v>40</v>
      </c>
      <c r="LDV42" s="71" t="s">
        <v>40</v>
      </c>
      <c r="LDW42" s="71" t="s">
        <v>40</v>
      </c>
      <c r="LDX42" s="71" t="s">
        <v>40</v>
      </c>
      <c r="LDY42" s="71" t="s">
        <v>40</v>
      </c>
      <c r="LDZ42" s="71" t="s">
        <v>40</v>
      </c>
      <c r="LEA42" s="71" t="s">
        <v>40</v>
      </c>
      <c r="LEB42" s="71" t="s">
        <v>40</v>
      </c>
      <c r="LEC42" s="71" t="s">
        <v>40</v>
      </c>
      <c r="LED42" s="71" t="s">
        <v>40</v>
      </c>
      <c r="LEE42" s="71" t="s">
        <v>40</v>
      </c>
      <c r="LEF42" s="71" t="s">
        <v>40</v>
      </c>
      <c r="LEG42" s="71" t="s">
        <v>40</v>
      </c>
      <c r="LEH42" s="71" t="s">
        <v>40</v>
      </c>
      <c r="LEI42" s="71" t="s">
        <v>40</v>
      </c>
      <c r="LEJ42" s="71" t="s">
        <v>40</v>
      </c>
      <c r="LEK42" s="71" t="s">
        <v>40</v>
      </c>
      <c r="LEL42" s="71" t="s">
        <v>40</v>
      </c>
      <c r="LEM42" s="71" t="s">
        <v>40</v>
      </c>
      <c r="LEN42" s="71" t="s">
        <v>40</v>
      </c>
      <c r="LEO42" s="71" t="s">
        <v>40</v>
      </c>
      <c r="LEP42" s="71" t="s">
        <v>40</v>
      </c>
      <c r="LEQ42" s="71" t="s">
        <v>40</v>
      </c>
      <c r="LER42" s="71" t="s">
        <v>40</v>
      </c>
      <c r="LES42" s="71" t="s">
        <v>40</v>
      </c>
      <c r="LET42" s="71" t="s">
        <v>40</v>
      </c>
      <c r="LEU42" s="71" t="s">
        <v>40</v>
      </c>
      <c r="LEV42" s="71" t="s">
        <v>40</v>
      </c>
      <c r="LEW42" s="71" t="s">
        <v>40</v>
      </c>
      <c r="LEX42" s="71" t="s">
        <v>40</v>
      </c>
      <c r="LEY42" s="71" t="s">
        <v>40</v>
      </c>
      <c r="LEZ42" s="71" t="s">
        <v>40</v>
      </c>
      <c r="LFA42" s="71" t="s">
        <v>40</v>
      </c>
      <c r="LFB42" s="71" t="s">
        <v>40</v>
      </c>
      <c r="LFC42" s="71" t="s">
        <v>40</v>
      </c>
      <c r="LFD42" s="71" t="s">
        <v>40</v>
      </c>
      <c r="LFE42" s="71" t="s">
        <v>40</v>
      </c>
      <c r="LFF42" s="71" t="s">
        <v>40</v>
      </c>
      <c r="LFG42" s="71" t="s">
        <v>40</v>
      </c>
      <c r="LFH42" s="71" t="s">
        <v>40</v>
      </c>
      <c r="LFI42" s="71" t="s">
        <v>40</v>
      </c>
      <c r="LFJ42" s="71" t="s">
        <v>40</v>
      </c>
      <c r="LFK42" s="71" t="s">
        <v>40</v>
      </c>
      <c r="LFL42" s="71" t="s">
        <v>40</v>
      </c>
      <c r="LFM42" s="71" t="s">
        <v>40</v>
      </c>
      <c r="LFN42" s="71" t="s">
        <v>40</v>
      </c>
      <c r="LFO42" s="71" t="s">
        <v>40</v>
      </c>
      <c r="LFP42" s="71" t="s">
        <v>40</v>
      </c>
      <c r="LFQ42" s="71" t="s">
        <v>40</v>
      </c>
      <c r="LFR42" s="71" t="s">
        <v>40</v>
      </c>
      <c r="LFS42" s="71" t="s">
        <v>40</v>
      </c>
      <c r="LFT42" s="71" t="s">
        <v>40</v>
      </c>
      <c r="LFU42" s="71" t="s">
        <v>40</v>
      </c>
      <c r="LFV42" s="71" t="s">
        <v>40</v>
      </c>
      <c r="LFW42" s="71" t="s">
        <v>40</v>
      </c>
      <c r="LFX42" s="71" t="s">
        <v>40</v>
      </c>
      <c r="LFY42" s="71" t="s">
        <v>40</v>
      </c>
      <c r="LFZ42" s="71" t="s">
        <v>40</v>
      </c>
      <c r="LGA42" s="71" t="s">
        <v>40</v>
      </c>
      <c r="LGB42" s="71" t="s">
        <v>40</v>
      </c>
      <c r="LGC42" s="71" t="s">
        <v>40</v>
      </c>
      <c r="LGD42" s="71" t="s">
        <v>40</v>
      </c>
      <c r="LGE42" s="71" t="s">
        <v>40</v>
      </c>
      <c r="LGF42" s="71" t="s">
        <v>40</v>
      </c>
      <c r="LGG42" s="71" t="s">
        <v>40</v>
      </c>
      <c r="LGH42" s="71" t="s">
        <v>40</v>
      </c>
      <c r="LGI42" s="71" t="s">
        <v>40</v>
      </c>
      <c r="LGJ42" s="71" t="s">
        <v>40</v>
      </c>
      <c r="LGK42" s="71" t="s">
        <v>40</v>
      </c>
      <c r="LGL42" s="71" t="s">
        <v>40</v>
      </c>
      <c r="LGM42" s="71" t="s">
        <v>40</v>
      </c>
      <c r="LGN42" s="71" t="s">
        <v>40</v>
      </c>
      <c r="LGO42" s="71" t="s">
        <v>40</v>
      </c>
      <c r="LGP42" s="71" t="s">
        <v>40</v>
      </c>
      <c r="LGQ42" s="71" t="s">
        <v>40</v>
      </c>
      <c r="LGR42" s="71" t="s">
        <v>40</v>
      </c>
      <c r="LGS42" s="71" t="s">
        <v>40</v>
      </c>
      <c r="LGT42" s="71" t="s">
        <v>40</v>
      </c>
      <c r="LGU42" s="71" t="s">
        <v>40</v>
      </c>
      <c r="LGV42" s="71" t="s">
        <v>40</v>
      </c>
      <c r="LGW42" s="71" t="s">
        <v>40</v>
      </c>
      <c r="LGX42" s="71" t="s">
        <v>40</v>
      </c>
      <c r="LGY42" s="71" t="s">
        <v>40</v>
      </c>
      <c r="LGZ42" s="71" t="s">
        <v>40</v>
      </c>
      <c r="LHA42" s="71" t="s">
        <v>40</v>
      </c>
      <c r="LHB42" s="71" t="s">
        <v>40</v>
      </c>
      <c r="LHC42" s="71" t="s">
        <v>40</v>
      </c>
      <c r="LHD42" s="71" t="s">
        <v>40</v>
      </c>
      <c r="LHE42" s="71" t="s">
        <v>40</v>
      </c>
      <c r="LHF42" s="71" t="s">
        <v>40</v>
      </c>
      <c r="LHG42" s="71" t="s">
        <v>40</v>
      </c>
      <c r="LHH42" s="71" t="s">
        <v>40</v>
      </c>
      <c r="LHI42" s="71" t="s">
        <v>40</v>
      </c>
      <c r="LHJ42" s="71" t="s">
        <v>40</v>
      </c>
      <c r="LHK42" s="71" t="s">
        <v>40</v>
      </c>
      <c r="LHL42" s="71" t="s">
        <v>40</v>
      </c>
      <c r="LHM42" s="71" t="s">
        <v>40</v>
      </c>
      <c r="LHN42" s="71" t="s">
        <v>40</v>
      </c>
      <c r="LHO42" s="71" t="s">
        <v>40</v>
      </c>
      <c r="LHP42" s="71" t="s">
        <v>40</v>
      </c>
      <c r="LHQ42" s="71" t="s">
        <v>40</v>
      </c>
      <c r="LHR42" s="71" t="s">
        <v>40</v>
      </c>
      <c r="LHS42" s="71" t="s">
        <v>40</v>
      </c>
      <c r="LHT42" s="71" t="s">
        <v>40</v>
      </c>
      <c r="LHU42" s="71" t="s">
        <v>40</v>
      </c>
      <c r="LHV42" s="71" t="s">
        <v>40</v>
      </c>
      <c r="LHW42" s="71" t="s">
        <v>40</v>
      </c>
      <c r="LHX42" s="71" t="s">
        <v>40</v>
      </c>
      <c r="LHY42" s="71" t="s">
        <v>40</v>
      </c>
      <c r="LHZ42" s="71" t="s">
        <v>40</v>
      </c>
      <c r="LIA42" s="71" t="s">
        <v>40</v>
      </c>
      <c r="LIB42" s="71" t="s">
        <v>40</v>
      </c>
      <c r="LIC42" s="71" t="s">
        <v>40</v>
      </c>
      <c r="LID42" s="71" t="s">
        <v>40</v>
      </c>
      <c r="LIE42" s="71" t="s">
        <v>40</v>
      </c>
      <c r="LIF42" s="71" t="s">
        <v>40</v>
      </c>
      <c r="LIG42" s="71" t="s">
        <v>40</v>
      </c>
      <c r="LIH42" s="71" t="s">
        <v>40</v>
      </c>
      <c r="LII42" s="71" t="s">
        <v>40</v>
      </c>
      <c r="LIJ42" s="71" t="s">
        <v>40</v>
      </c>
      <c r="LIK42" s="71" t="s">
        <v>40</v>
      </c>
      <c r="LIL42" s="71" t="s">
        <v>40</v>
      </c>
      <c r="LIM42" s="71" t="s">
        <v>40</v>
      </c>
      <c r="LIN42" s="71" t="s">
        <v>40</v>
      </c>
      <c r="LIO42" s="71" t="s">
        <v>40</v>
      </c>
      <c r="LIP42" s="71" t="s">
        <v>40</v>
      </c>
      <c r="LIQ42" s="71" t="s">
        <v>40</v>
      </c>
      <c r="LIR42" s="71" t="s">
        <v>40</v>
      </c>
      <c r="LIS42" s="71" t="s">
        <v>40</v>
      </c>
      <c r="LIT42" s="71" t="s">
        <v>40</v>
      </c>
      <c r="LIU42" s="71" t="s">
        <v>40</v>
      </c>
      <c r="LIV42" s="71" t="s">
        <v>40</v>
      </c>
      <c r="LIW42" s="71" t="s">
        <v>40</v>
      </c>
      <c r="LIX42" s="71" t="s">
        <v>40</v>
      </c>
      <c r="LIY42" s="71" t="s">
        <v>40</v>
      </c>
      <c r="LIZ42" s="71" t="s">
        <v>40</v>
      </c>
      <c r="LJA42" s="71" t="s">
        <v>40</v>
      </c>
      <c r="LJB42" s="71" t="s">
        <v>40</v>
      </c>
      <c r="LJC42" s="71" t="s">
        <v>40</v>
      </c>
      <c r="LJD42" s="71" t="s">
        <v>40</v>
      </c>
      <c r="LJE42" s="71" t="s">
        <v>40</v>
      </c>
      <c r="LJF42" s="71" t="s">
        <v>40</v>
      </c>
      <c r="LJG42" s="71" t="s">
        <v>40</v>
      </c>
      <c r="LJH42" s="71" t="s">
        <v>40</v>
      </c>
      <c r="LJI42" s="71" t="s">
        <v>40</v>
      </c>
      <c r="LJJ42" s="71" t="s">
        <v>40</v>
      </c>
      <c r="LJK42" s="71" t="s">
        <v>40</v>
      </c>
      <c r="LJL42" s="71" t="s">
        <v>40</v>
      </c>
      <c r="LJM42" s="71" t="s">
        <v>40</v>
      </c>
      <c r="LJN42" s="71" t="s">
        <v>40</v>
      </c>
      <c r="LJO42" s="71" t="s">
        <v>40</v>
      </c>
      <c r="LJP42" s="71" t="s">
        <v>40</v>
      </c>
      <c r="LJQ42" s="71" t="s">
        <v>40</v>
      </c>
      <c r="LJR42" s="71" t="s">
        <v>40</v>
      </c>
      <c r="LJS42" s="71" t="s">
        <v>40</v>
      </c>
      <c r="LJT42" s="71" t="s">
        <v>40</v>
      </c>
      <c r="LJU42" s="71" t="s">
        <v>40</v>
      </c>
      <c r="LJV42" s="71" t="s">
        <v>40</v>
      </c>
      <c r="LJW42" s="71" t="s">
        <v>40</v>
      </c>
      <c r="LJX42" s="71" t="s">
        <v>40</v>
      </c>
      <c r="LJY42" s="71" t="s">
        <v>40</v>
      </c>
      <c r="LJZ42" s="71" t="s">
        <v>40</v>
      </c>
      <c r="LKA42" s="71" t="s">
        <v>40</v>
      </c>
      <c r="LKB42" s="71" t="s">
        <v>40</v>
      </c>
      <c r="LKC42" s="71" t="s">
        <v>40</v>
      </c>
      <c r="LKD42" s="71" t="s">
        <v>40</v>
      </c>
      <c r="LKE42" s="71" t="s">
        <v>40</v>
      </c>
      <c r="LKF42" s="71" t="s">
        <v>40</v>
      </c>
      <c r="LKG42" s="71" t="s">
        <v>40</v>
      </c>
      <c r="LKH42" s="71" t="s">
        <v>40</v>
      </c>
      <c r="LKI42" s="71" t="s">
        <v>40</v>
      </c>
      <c r="LKJ42" s="71" t="s">
        <v>40</v>
      </c>
      <c r="LKK42" s="71" t="s">
        <v>40</v>
      </c>
      <c r="LKL42" s="71" t="s">
        <v>40</v>
      </c>
      <c r="LKM42" s="71" t="s">
        <v>40</v>
      </c>
      <c r="LKN42" s="71" t="s">
        <v>40</v>
      </c>
      <c r="LKO42" s="71" t="s">
        <v>40</v>
      </c>
      <c r="LKP42" s="71" t="s">
        <v>40</v>
      </c>
      <c r="LKQ42" s="71" t="s">
        <v>40</v>
      </c>
      <c r="LKR42" s="71" t="s">
        <v>40</v>
      </c>
      <c r="LKS42" s="71" t="s">
        <v>40</v>
      </c>
      <c r="LKT42" s="71" t="s">
        <v>40</v>
      </c>
      <c r="LKU42" s="71" t="s">
        <v>40</v>
      </c>
      <c r="LKV42" s="71" t="s">
        <v>40</v>
      </c>
      <c r="LKW42" s="71" t="s">
        <v>40</v>
      </c>
      <c r="LKX42" s="71" t="s">
        <v>40</v>
      </c>
      <c r="LKY42" s="71" t="s">
        <v>40</v>
      </c>
      <c r="LKZ42" s="71" t="s">
        <v>40</v>
      </c>
      <c r="LLA42" s="71" t="s">
        <v>40</v>
      </c>
      <c r="LLB42" s="71" t="s">
        <v>40</v>
      </c>
      <c r="LLC42" s="71" t="s">
        <v>40</v>
      </c>
      <c r="LLD42" s="71" t="s">
        <v>40</v>
      </c>
      <c r="LLE42" s="71" t="s">
        <v>40</v>
      </c>
      <c r="LLF42" s="71" t="s">
        <v>40</v>
      </c>
      <c r="LLG42" s="71" t="s">
        <v>40</v>
      </c>
      <c r="LLH42" s="71" t="s">
        <v>40</v>
      </c>
      <c r="LLI42" s="71" t="s">
        <v>40</v>
      </c>
      <c r="LLJ42" s="71" t="s">
        <v>40</v>
      </c>
      <c r="LLK42" s="71" t="s">
        <v>40</v>
      </c>
      <c r="LLL42" s="71" t="s">
        <v>40</v>
      </c>
      <c r="LLM42" s="71" t="s">
        <v>40</v>
      </c>
      <c r="LLN42" s="71" t="s">
        <v>40</v>
      </c>
      <c r="LLO42" s="71" t="s">
        <v>40</v>
      </c>
      <c r="LLP42" s="71" t="s">
        <v>40</v>
      </c>
      <c r="LLQ42" s="71" t="s">
        <v>40</v>
      </c>
      <c r="LLR42" s="71" t="s">
        <v>40</v>
      </c>
      <c r="LLS42" s="71" t="s">
        <v>40</v>
      </c>
      <c r="LLT42" s="71" t="s">
        <v>40</v>
      </c>
      <c r="LLU42" s="71" t="s">
        <v>40</v>
      </c>
      <c r="LLV42" s="71" t="s">
        <v>40</v>
      </c>
      <c r="LLW42" s="71" t="s">
        <v>40</v>
      </c>
      <c r="LLX42" s="71" t="s">
        <v>40</v>
      </c>
      <c r="LLY42" s="71" t="s">
        <v>40</v>
      </c>
      <c r="LLZ42" s="71" t="s">
        <v>40</v>
      </c>
      <c r="LMA42" s="71" t="s">
        <v>40</v>
      </c>
      <c r="LMB42" s="71" t="s">
        <v>40</v>
      </c>
      <c r="LMC42" s="71" t="s">
        <v>40</v>
      </c>
      <c r="LMD42" s="71" t="s">
        <v>40</v>
      </c>
      <c r="LME42" s="71" t="s">
        <v>40</v>
      </c>
      <c r="LMF42" s="71" t="s">
        <v>40</v>
      </c>
      <c r="LMG42" s="71" t="s">
        <v>40</v>
      </c>
      <c r="LMH42" s="71" t="s">
        <v>40</v>
      </c>
      <c r="LMI42" s="71" t="s">
        <v>40</v>
      </c>
      <c r="LMJ42" s="71" t="s">
        <v>40</v>
      </c>
      <c r="LMK42" s="71" t="s">
        <v>40</v>
      </c>
      <c r="LML42" s="71" t="s">
        <v>40</v>
      </c>
      <c r="LMM42" s="71" t="s">
        <v>40</v>
      </c>
      <c r="LMN42" s="71" t="s">
        <v>40</v>
      </c>
      <c r="LMO42" s="71" t="s">
        <v>40</v>
      </c>
      <c r="LMP42" s="71" t="s">
        <v>40</v>
      </c>
      <c r="LMQ42" s="71" t="s">
        <v>40</v>
      </c>
      <c r="LMR42" s="71" t="s">
        <v>40</v>
      </c>
      <c r="LMS42" s="71" t="s">
        <v>40</v>
      </c>
      <c r="LMT42" s="71" t="s">
        <v>40</v>
      </c>
      <c r="LMU42" s="71" t="s">
        <v>40</v>
      </c>
      <c r="LMV42" s="71" t="s">
        <v>40</v>
      </c>
      <c r="LMW42" s="71" t="s">
        <v>40</v>
      </c>
      <c r="LMX42" s="71" t="s">
        <v>40</v>
      </c>
      <c r="LMY42" s="71" t="s">
        <v>40</v>
      </c>
      <c r="LMZ42" s="71" t="s">
        <v>40</v>
      </c>
      <c r="LNA42" s="71" t="s">
        <v>40</v>
      </c>
      <c r="LNB42" s="71" t="s">
        <v>40</v>
      </c>
      <c r="LNC42" s="71" t="s">
        <v>40</v>
      </c>
      <c r="LND42" s="71" t="s">
        <v>40</v>
      </c>
      <c r="LNE42" s="71" t="s">
        <v>40</v>
      </c>
      <c r="LNF42" s="71" t="s">
        <v>40</v>
      </c>
      <c r="LNG42" s="71" t="s">
        <v>40</v>
      </c>
      <c r="LNH42" s="71" t="s">
        <v>40</v>
      </c>
      <c r="LNI42" s="71" t="s">
        <v>40</v>
      </c>
      <c r="LNJ42" s="71" t="s">
        <v>40</v>
      </c>
      <c r="LNK42" s="71" t="s">
        <v>40</v>
      </c>
      <c r="LNL42" s="71" t="s">
        <v>40</v>
      </c>
      <c r="LNM42" s="71" t="s">
        <v>40</v>
      </c>
      <c r="LNN42" s="71" t="s">
        <v>40</v>
      </c>
      <c r="LNO42" s="71" t="s">
        <v>40</v>
      </c>
      <c r="LNP42" s="71" t="s">
        <v>40</v>
      </c>
      <c r="LNQ42" s="71" t="s">
        <v>40</v>
      </c>
      <c r="LNR42" s="71" t="s">
        <v>40</v>
      </c>
      <c r="LNS42" s="71" t="s">
        <v>40</v>
      </c>
      <c r="LNT42" s="71" t="s">
        <v>40</v>
      </c>
      <c r="LNU42" s="71" t="s">
        <v>40</v>
      </c>
      <c r="LNV42" s="71" t="s">
        <v>40</v>
      </c>
      <c r="LNW42" s="71" t="s">
        <v>40</v>
      </c>
      <c r="LNX42" s="71" t="s">
        <v>40</v>
      </c>
      <c r="LNY42" s="71" t="s">
        <v>40</v>
      </c>
      <c r="LNZ42" s="71" t="s">
        <v>40</v>
      </c>
      <c r="LOA42" s="71" t="s">
        <v>40</v>
      </c>
      <c r="LOB42" s="71" t="s">
        <v>40</v>
      </c>
      <c r="LOC42" s="71" t="s">
        <v>40</v>
      </c>
      <c r="LOD42" s="71" t="s">
        <v>40</v>
      </c>
      <c r="LOE42" s="71" t="s">
        <v>40</v>
      </c>
      <c r="LOF42" s="71" t="s">
        <v>40</v>
      </c>
      <c r="LOG42" s="71" t="s">
        <v>40</v>
      </c>
      <c r="LOH42" s="71" t="s">
        <v>40</v>
      </c>
      <c r="LOI42" s="71" t="s">
        <v>40</v>
      </c>
      <c r="LOJ42" s="71" t="s">
        <v>40</v>
      </c>
      <c r="LOK42" s="71" t="s">
        <v>40</v>
      </c>
      <c r="LOL42" s="71" t="s">
        <v>40</v>
      </c>
      <c r="LOM42" s="71" t="s">
        <v>40</v>
      </c>
      <c r="LON42" s="71" t="s">
        <v>40</v>
      </c>
      <c r="LOO42" s="71" t="s">
        <v>40</v>
      </c>
      <c r="LOP42" s="71" t="s">
        <v>40</v>
      </c>
      <c r="LOQ42" s="71" t="s">
        <v>40</v>
      </c>
      <c r="LOR42" s="71" t="s">
        <v>40</v>
      </c>
      <c r="LOS42" s="71" t="s">
        <v>40</v>
      </c>
      <c r="LOT42" s="71" t="s">
        <v>40</v>
      </c>
      <c r="LOU42" s="71" t="s">
        <v>40</v>
      </c>
      <c r="LOV42" s="71" t="s">
        <v>40</v>
      </c>
      <c r="LOW42" s="71" t="s">
        <v>40</v>
      </c>
      <c r="LOX42" s="71" t="s">
        <v>40</v>
      </c>
      <c r="LOY42" s="71" t="s">
        <v>40</v>
      </c>
      <c r="LOZ42" s="71" t="s">
        <v>40</v>
      </c>
      <c r="LPA42" s="71" t="s">
        <v>40</v>
      </c>
      <c r="LPB42" s="71" t="s">
        <v>40</v>
      </c>
      <c r="LPC42" s="71" t="s">
        <v>40</v>
      </c>
      <c r="LPD42" s="71" t="s">
        <v>40</v>
      </c>
      <c r="LPE42" s="71" t="s">
        <v>40</v>
      </c>
      <c r="LPF42" s="71" t="s">
        <v>40</v>
      </c>
      <c r="LPG42" s="71" t="s">
        <v>40</v>
      </c>
      <c r="LPH42" s="71" t="s">
        <v>40</v>
      </c>
      <c r="LPI42" s="71" t="s">
        <v>40</v>
      </c>
      <c r="LPJ42" s="71" t="s">
        <v>40</v>
      </c>
      <c r="LPK42" s="71" t="s">
        <v>40</v>
      </c>
      <c r="LPL42" s="71" t="s">
        <v>40</v>
      </c>
      <c r="LPM42" s="71" t="s">
        <v>40</v>
      </c>
      <c r="LPN42" s="71" t="s">
        <v>40</v>
      </c>
      <c r="LPO42" s="71" t="s">
        <v>40</v>
      </c>
      <c r="LPP42" s="71" t="s">
        <v>40</v>
      </c>
      <c r="LPQ42" s="71" t="s">
        <v>40</v>
      </c>
      <c r="LPR42" s="71" t="s">
        <v>40</v>
      </c>
      <c r="LPS42" s="71" t="s">
        <v>40</v>
      </c>
      <c r="LPT42" s="71" t="s">
        <v>40</v>
      </c>
      <c r="LPU42" s="71" t="s">
        <v>40</v>
      </c>
      <c r="LPV42" s="71" t="s">
        <v>40</v>
      </c>
      <c r="LPW42" s="71" t="s">
        <v>40</v>
      </c>
      <c r="LPX42" s="71" t="s">
        <v>40</v>
      </c>
      <c r="LPY42" s="71" t="s">
        <v>40</v>
      </c>
      <c r="LPZ42" s="71" t="s">
        <v>40</v>
      </c>
      <c r="LQA42" s="71" t="s">
        <v>40</v>
      </c>
      <c r="LQB42" s="71" t="s">
        <v>40</v>
      </c>
      <c r="LQC42" s="71" t="s">
        <v>40</v>
      </c>
      <c r="LQD42" s="71" t="s">
        <v>40</v>
      </c>
      <c r="LQE42" s="71" t="s">
        <v>40</v>
      </c>
      <c r="LQF42" s="71" t="s">
        <v>40</v>
      </c>
      <c r="LQG42" s="71" t="s">
        <v>40</v>
      </c>
      <c r="LQH42" s="71" t="s">
        <v>40</v>
      </c>
      <c r="LQI42" s="71" t="s">
        <v>40</v>
      </c>
      <c r="LQJ42" s="71" t="s">
        <v>40</v>
      </c>
      <c r="LQK42" s="71" t="s">
        <v>40</v>
      </c>
      <c r="LQL42" s="71" t="s">
        <v>40</v>
      </c>
      <c r="LQM42" s="71" t="s">
        <v>40</v>
      </c>
      <c r="LQN42" s="71" t="s">
        <v>40</v>
      </c>
      <c r="LQO42" s="71" t="s">
        <v>40</v>
      </c>
      <c r="LQP42" s="71" t="s">
        <v>40</v>
      </c>
      <c r="LQQ42" s="71" t="s">
        <v>40</v>
      </c>
      <c r="LQR42" s="71" t="s">
        <v>40</v>
      </c>
      <c r="LQS42" s="71" t="s">
        <v>40</v>
      </c>
      <c r="LQT42" s="71" t="s">
        <v>40</v>
      </c>
      <c r="LQU42" s="71" t="s">
        <v>40</v>
      </c>
      <c r="LQV42" s="71" t="s">
        <v>40</v>
      </c>
      <c r="LQW42" s="71" t="s">
        <v>40</v>
      </c>
      <c r="LQX42" s="71" t="s">
        <v>40</v>
      </c>
      <c r="LQY42" s="71" t="s">
        <v>40</v>
      </c>
      <c r="LQZ42" s="71" t="s">
        <v>40</v>
      </c>
      <c r="LRA42" s="71" t="s">
        <v>40</v>
      </c>
      <c r="LRB42" s="71" t="s">
        <v>40</v>
      </c>
      <c r="LRC42" s="71" t="s">
        <v>40</v>
      </c>
      <c r="LRD42" s="71" t="s">
        <v>40</v>
      </c>
      <c r="LRE42" s="71" t="s">
        <v>40</v>
      </c>
      <c r="LRF42" s="71" t="s">
        <v>40</v>
      </c>
      <c r="LRG42" s="71" t="s">
        <v>40</v>
      </c>
      <c r="LRH42" s="71" t="s">
        <v>40</v>
      </c>
      <c r="LRI42" s="71" t="s">
        <v>40</v>
      </c>
      <c r="LRJ42" s="71" t="s">
        <v>40</v>
      </c>
      <c r="LRK42" s="71" t="s">
        <v>40</v>
      </c>
      <c r="LRL42" s="71" t="s">
        <v>40</v>
      </c>
      <c r="LRM42" s="71" t="s">
        <v>40</v>
      </c>
      <c r="LRN42" s="71" t="s">
        <v>40</v>
      </c>
      <c r="LRO42" s="71" t="s">
        <v>40</v>
      </c>
      <c r="LRP42" s="71" t="s">
        <v>40</v>
      </c>
      <c r="LRQ42" s="71" t="s">
        <v>40</v>
      </c>
      <c r="LRR42" s="71" t="s">
        <v>40</v>
      </c>
      <c r="LRS42" s="71" t="s">
        <v>40</v>
      </c>
      <c r="LRT42" s="71" t="s">
        <v>40</v>
      </c>
      <c r="LRU42" s="71" t="s">
        <v>40</v>
      </c>
      <c r="LRV42" s="71" t="s">
        <v>40</v>
      </c>
      <c r="LRW42" s="71" t="s">
        <v>40</v>
      </c>
      <c r="LRX42" s="71" t="s">
        <v>40</v>
      </c>
      <c r="LRY42" s="71" t="s">
        <v>40</v>
      </c>
      <c r="LRZ42" s="71" t="s">
        <v>40</v>
      </c>
      <c r="LSA42" s="71" t="s">
        <v>40</v>
      </c>
      <c r="LSB42" s="71" t="s">
        <v>40</v>
      </c>
      <c r="LSC42" s="71" t="s">
        <v>40</v>
      </c>
      <c r="LSD42" s="71" t="s">
        <v>40</v>
      </c>
      <c r="LSE42" s="71" t="s">
        <v>40</v>
      </c>
      <c r="LSF42" s="71" t="s">
        <v>40</v>
      </c>
      <c r="LSG42" s="71" t="s">
        <v>40</v>
      </c>
      <c r="LSH42" s="71" t="s">
        <v>40</v>
      </c>
      <c r="LSI42" s="71" t="s">
        <v>40</v>
      </c>
      <c r="LSJ42" s="71" t="s">
        <v>40</v>
      </c>
      <c r="LSK42" s="71" t="s">
        <v>40</v>
      </c>
      <c r="LSL42" s="71" t="s">
        <v>40</v>
      </c>
      <c r="LSM42" s="71" t="s">
        <v>40</v>
      </c>
      <c r="LSN42" s="71" t="s">
        <v>40</v>
      </c>
      <c r="LSO42" s="71" t="s">
        <v>40</v>
      </c>
      <c r="LSP42" s="71" t="s">
        <v>40</v>
      </c>
      <c r="LSQ42" s="71" t="s">
        <v>40</v>
      </c>
      <c r="LSR42" s="71" t="s">
        <v>40</v>
      </c>
      <c r="LSS42" s="71" t="s">
        <v>40</v>
      </c>
      <c r="LST42" s="71" t="s">
        <v>40</v>
      </c>
      <c r="LSU42" s="71" t="s">
        <v>40</v>
      </c>
      <c r="LSV42" s="71" t="s">
        <v>40</v>
      </c>
      <c r="LSW42" s="71" t="s">
        <v>40</v>
      </c>
      <c r="LSX42" s="71" t="s">
        <v>40</v>
      </c>
      <c r="LSY42" s="71" t="s">
        <v>40</v>
      </c>
      <c r="LSZ42" s="71" t="s">
        <v>40</v>
      </c>
      <c r="LTA42" s="71" t="s">
        <v>40</v>
      </c>
      <c r="LTB42" s="71" t="s">
        <v>40</v>
      </c>
      <c r="LTC42" s="71" t="s">
        <v>40</v>
      </c>
      <c r="LTD42" s="71" t="s">
        <v>40</v>
      </c>
      <c r="LTE42" s="71" t="s">
        <v>40</v>
      </c>
      <c r="LTF42" s="71" t="s">
        <v>40</v>
      </c>
      <c r="LTG42" s="71" t="s">
        <v>40</v>
      </c>
      <c r="LTH42" s="71" t="s">
        <v>40</v>
      </c>
      <c r="LTI42" s="71" t="s">
        <v>40</v>
      </c>
      <c r="LTJ42" s="71" t="s">
        <v>40</v>
      </c>
      <c r="LTK42" s="71" t="s">
        <v>40</v>
      </c>
      <c r="LTL42" s="71" t="s">
        <v>40</v>
      </c>
      <c r="LTM42" s="71" t="s">
        <v>40</v>
      </c>
      <c r="LTN42" s="71" t="s">
        <v>40</v>
      </c>
      <c r="LTO42" s="71" t="s">
        <v>40</v>
      </c>
      <c r="LTP42" s="71" t="s">
        <v>40</v>
      </c>
      <c r="LTQ42" s="71" t="s">
        <v>40</v>
      </c>
      <c r="LTR42" s="71" t="s">
        <v>40</v>
      </c>
      <c r="LTS42" s="71" t="s">
        <v>40</v>
      </c>
      <c r="LTT42" s="71" t="s">
        <v>40</v>
      </c>
      <c r="LTU42" s="71" t="s">
        <v>40</v>
      </c>
      <c r="LTV42" s="71" t="s">
        <v>40</v>
      </c>
      <c r="LTW42" s="71" t="s">
        <v>40</v>
      </c>
      <c r="LTX42" s="71" t="s">
        <v>40</v>
      </c>
      <c r="LTY42" s="71" t="s">
        <v>40</v>
      </c>
      <c r="LTZ42" s="71" t="s">
        <v>40</v>
      </c>
      <c r="LUA42" s="71" t="s">
        <v>40</v>
      </c>
      <c r="LUB42" s="71" t="s">
        <v>40</v>
      </c>
      <c r="LUC42" s="71" t="s">
        <v>40</v>
      </c>
      <c r="LUD42" s="71" t="s">
        <v>40</v>
      </c>
      <c r="LUE42" s="71" t="s">
        <v>40</v>
      </c>
      <c r="LUF42" s="71" t="s">
        <v>40</v>
      </c>
      <c r="LUG42" s="71" t="s">
        <v>40</v>
      </c>
      <c r="LUH42" s="71" t="s">
        <v>40</v>
      </c>
      <c r="LUI42" s="71" t="s">
        <v>40</v>
      </c>
      <c r="LUJ42" s="71" t="s">
        <v>40</v>
      </c>
      <c r="LUK42" s="71" t="s">
        <v>40</v>
      </c>
      <c r="LUL42" s="71" t="s">
        <v>40</v>
      </c>
      <c r="LUM42" s="71" t="s">
        <v>40</v>
      </c>
      <c r="LUN42" s="71" t="s">
        <v>40</v>
      </c>
      <c r="LUO42" s="71" t="s">
        <v>40</v>
      </c>
      <c r="LUP42" s="71" t="s">
        <v>40</v>
      </c>
      <c r="LUQ42" s="71" t="s">
        <v>40</v>
      </c>
      <c r="LUR42" s="71" t="s">
        <v>40</v>
      </c>
      <c r="LUS42" s="71" t="s">
        <v>40</v>
      </c>
      <c r="LUT42" s="71" t="s">
        <v>40</v>
      </c>
      <c r="LUU42" s="71" t="s">
        <v>40</v>
      </c>
      <c r="LUV42" s="71" t="s">
        <v>40</v>
      </c>
      <c r="LUW42" s="71" t="s">
        <v>40</v>
      </c>
      <c r="LUX42" s="71" t="s">
        <v>40</v>
      </c>
      <c r="LUY42" s="71" t="s">
        <v>40</v>
      </c>
      <c r="LUZ42" s="71" t="s">
        <v>40</v>
      </c>
      <c r="LVA42" s="71" t="s">
        <v>40</v>
      </c>
      <c r="LVB42" s="71" t="s">
        <v>40</v>
      </c>
      <c r="LVC42" s="71" t="s">
        <v>40</v>
      </c>
      <c r="LVD42" s="71" t="s">
        <v>40</v>
      </c>
      <c r="LVE42" s="71" t="s">
        <v>40</v>
      </c>
      <c r="LVF42" s="71" t="s">
        <v>40</v>
      </c>
      <c r="LVG42" s="71" t="s">
        <v>40</v>
      </c>
      <c r="LVH42" s="71" t="s">
        <v>40</v>
      </c>
      <c r="LVI42" s="71" t="s">
        <v>40</v>
      </c>
      <c r="LVJ42" s="71" t="s">
        <v>40</v>
      </c>
      <c r="LVK42" s="71" t="s">
        <v>40</v>
      </c>
      <c r="LVL42" s="71" t="s">
        <v>40</v>
      </c>
      <c r="LVM42" s="71" t="s">
        <v>40</v>
      </c>
      <c r="LVN42" s="71" t="s">
        <v>40</v>
      </c>
      <c r="LVO42" s="71" t="s">
        <v>40</v>
      </c>
      <c r="LVP42" s="71" t="s">
        <v>40</v>
      </c>
      <c r="LVQ42" s="71" t="s">
        <v>40</v>
      </c>
      <c r="LVR42" s="71" t="s">
        <v>40</v>
      </c>
      <c r="LVS42" s="71" t="s">
        <v>40</v>
      </c>
      <c r="LVT42" s="71" t="s">
        <v>40</v>
      </c>
      <c r="LVU42" s="71" t="s">
        <v>40</v>
      </c>
      <c r="LVV42" s="71" t="s">
        <v>40</v>
      </c>
      <c r="LVW42" s="71" t="s">
        <v>40</v>
      </c>
      <c r="LVX42" s="71" t="s">
        <v>40</v>
      </c>
      <c r="LVY42" s="71" t="s">
        <v>40</v>
      </c>
      <c r="LVZ42" s="71" t="s">
        <v>40</v>
      </c>
      <c r="LWA42" s="71" t="s">
        <v>40</v>
      </c>
      <c r="LWB42" s="71" t="s">
        <v>40</v>
      </c>
      <c r="LWC42" s="71" t="s">
        <v>40</v>
      </c>
      <c r="LWD42" s="71" t="s">
        <v>40</v>
      </c>
      <c r="LWE42" s="71" t="s">
        <v>40</v>
      </c>
      <c r="LWF42" s="71" t="s">
        <v>40</v>
      </c>
      <c r="LWG42" s="71" t="s">
        <v>40</v>
      </c>
      <c r="LWH42" s="71" t="s">
        <v>40</v>
      </c>
      <c r="LWI42" s="71" t="s">
        <v>40</v>
      </c>
      <c r="LWJ42" s="71" t="s">
        <v>40</v>
      </c>
      <c r="LWK42" s="71" t="s">
        <v>40</v>
      </c>
      <c r="LWL42" s="71" t="s">
        <v>40</v>
      </c>
      <c r="LWM42" s="71" t="s">
        <v>40</v>
      </c>
      <c r="LWN42" s="71" t="s">
        <v>40</v>
      </c>
      <c r="LWO42" s="71" t="s">
        <v>40</v>
      </c>
      <c r="LWP42" s="71" t="s">
        <v>40</v>
      </c>
      <c r="LWQ42" s="71" t="s">
        <v>40</v>
      </c>
      <c r="LWR42" s="71" t="s">
        <v>40</v>
      </c>
      <c r="LWS42" s="71" t="s">
        <v>40</v>
      </c>
      <c r="LWT42" s="71" t="s">
        <v>40</v>
      </c>
      <c r="LWU42" s="71" t="s">
        <v>40</v>
      </c>
      <c r="LWV42" s="71" t="s">
        <v>40</v>
      </c>
      <c r="LWW42" s="71" t="s">
        <v>40</v>
      </c>
      <c r="LWX42" s="71" t="s">
        <v>40</v>
      </c>
      <c r="LWY42" s="71" t="s">
        <v>40</v>
      </c>
      <c r="LWZ42" s="71" t="s">
        <v>40</v>
      </c>
      <c r="LXA42" s="71" t="s">
        <v>40</v>
      </c>
      <c r="LXB42" s="71" t="s">
        <v>40</v>
      </c>
      <c r="LXC42" s="71" t="s">
        <v>40</v>
      </c>
      <c r="LXD42" s="71" t="s">
        <v>40</v>
      </c>
      <c r="LXE42" s="71" t="s">
        <v>40</v>
      </c>
      <c r="LXF42" s="71" t="s">
        <v>40</v>
      </c>
      <c r="LXG42" s="71" t="s">
        <v>40</v>
      </c>
      <c r="LXH42" s="71" t="s">
        <v>40</v>
      </c>
      <c r="LXI42" s="71" t="s">
        <v>40</v>
      </c>
      <c r="LXJ42" s="71" t="s">
        <v>40</v>
      </c>
      <c r="LXK42" s="71" t="s">
        <v>40</v>
      </c>
      <c r="LXL42" s="71" t="s">
        <v>40</v>
      </c>
      <c r="LXM42" s="71" t="s">
        <v>40</v>
      </c>
      <c r="LXN42" s="71" t="s">
        <v>40</v>
      </c>
      <c r="LXO42" s="71" t="s">
        <v>40</v>
      </c>
      <c r="LXP42" s="71" t="s">
        <v>40</v>
      </c>
      <c r="LXQ42" s="71" t="s">
        <v>40</v>
      </c>
      <c r="LXR42" s="71" t="s">
        <v>40</v>
      </c>
      <c r="LXS42" s="71" t="s">
        <v>40</v>
      </c>
      <c r="LXT42" s="71" t="s">
        <v>40</v>
      </c>
      <c r="LXU42" s="71" t="s">
        <v>40</v>
      </c>
      <c r="LXV42" s="71" t="s">
        <v>40</v>
      </c>
      <c r="LXW42" s="71" t="s">
        <v>40</v>
      </c>
      <c r="LXX42" s="71" t="s">
        <v>40</v>
      </c>
      <c r="LXY42" s="71" t="s">
        <v>40</v>
      </c>
      <c r="LXZ42" s="71" t="s">
        <v>40</v>
      </c>
      <c r="LYA42" s="71" t="s">
        <v>40</v>
      </c>
      <c r="LYB42" s="71" t="s">
        <v>40</v>
      </c>
      <c r="LYC42" s="71" t="s">
        <v>40</v>
      </c>
      <c r="LYD42" s="71" t="s">
        <v>40</v>
      </c>
      <c r="LYE42" s="71" t="s">
        <v>40</v>
      </c>
      <c r="LYF42" s="71" t="s">
        <v>40</v>
      </c>
      <c r="LYG42" s="71" t="s">
        <v>40</v>
      </c>
      <c r="LYH42" s="71" t="s">
        <v>40</v>
      </c>
      <c r="LYI42" s="71" t="s">
        <v>40</v>
      </c>
      <c r="LYJ42" s="71" t="s">
        <v>40</v>
      </c>
      <c r="LYK42" s="71" t="s">
        <v>40</v>
      </c>
      <c r="LYL42" s="71" t="s">
        <v>40</v>
      </c>
      <c r="LYM42" s="71" t="s">
        <v>40</v>
      </c>
      <c r="LYN42" s="71" t="s">
        <v>40</v>
      </c>
      <c r="LYO42" s="71" t="s">
        <v>40</v>
      </c>
      <c r="LYP42" s="71" t="s">
        <v>40</v>
      </c>
      <c r="LYQ42" s="71" t="s">
        <v>40</v>
      </c>
      <c r="LYR42" s="71" t="s">
        <v>40</v>
      </c>
      <c r="LYS42" s="71" t="s">
        <v>40</v>
      </c>
      <c r="LYT42" s="71" t="s">
        <v>40</v>
      </c>
      <c r="LYU42" s="71" t="s">
        <v>40</v>
      </c>
      <c r="LYV42" s="71" t="s">
        <v>40</v>
      </c>
      <c r="LYW42" s="71" t="s">
        <v>40</v>
      </c>
      <c r="LYX42" s="71" t="s">
        <v>40</v>
      </c>
      <c r="LYY42" s="71" t="s">
        <v>40</v>
      </c>
      <c r="LYZ42" s="71" t="s">
        <v>40</v>
      </c>
      <c r="LZA42" s="71" t="s">
        <v>40</v>
      </c>
      <c r="LZB42" s="71" t="s">
        <v>40</v>
      </c>
      <c r="LZC42" s="71" t="s">
        <v>40</v>
      </c>
      <c r="LZD42" s="71" t="s">
        <v>40</v>
      </c>
      <c r="LZE42" s="71" t="s">
        <v>40</v>
      </c>
      <c r="LZF42" s="71" t="s">
        <v>40</v>
      </c>
      <c r="LZG42" s="71" t="s">
        <v>40</v>
      </c>
      <c r="LZH42" s="71" t="s">
        <v>40</v>
      </c>
      <c r="LZI42" s="71" t="s">
        <v>40</v>
      </c>
      <c r="LZJ42" s="71" t="s">
        <v>40</v>
      </c>
      <c r="LZK42" s="71" t="s">
        <v>40</v>
      </c>
      <c r="LZL42" s="71" t="s">
        <v>40</v>
      </c>
      <c r="LZM42" s="71" t="s">
        <v>40</v>
      </c>
      <c r="LZN42" s="71" t="s">
        <v>40</v>
      </c>
      <c r="LZO42" s="71" t="s">
        <v>40</v>
      </c>
      <c r="LZP42" s="71" t="s">
        <v>40</v>
      </c>
      <c r="LZQ42" s="71" t="s">
        <v>40</v>
      </c>
      <c r="LZR42" s="71" t="s">
        <v>40</v>
      </c>
      <c r="LZS42" s="71" t="s">
        <v>40</v>
      </c>
      <c r="LZT42" s="71" t="s">
        <v>40</v>
      </c>
      <c r="LZU42" s="71" t="s">
        <v>40</v>
      </c>
      <c r="LZV42" s="71" t="s">
        <v>40</v>
      </c>
      <c r="LZW42" s="71" t="s">
        <v>40</v>
      </c>
      <c r="LZX42" s="71" t="s">
        <v>40</v>
      </c>
      <c r="LZY42" s="71" t="s">
        <v>40</v>
      </c>
      <c r="LZZ42" s="71" t="s">
        <v>40</v>
      </c>
      <c r="MAA42" s="71" t="s">
        <v>40</v>
      </c>
      <c r="MAB42" s="71" t="s">
        <v>40</v>
      </c>
      <c r="MAC42" s="71" t="s">
        <v>40</v>
      </c>
      <c r="MAD42" s="71" t="s">
        <v>40</v>
      </c>
      <c r="MAE42" s="71" t="s">
        <v>40</v>
      </c>
      <c r="MAF42" s="71" t="s">
        <v>40</v>
      </c>
      <c r="MAG42" s="71" t="s">
        <v>40</v>
      </c>
      <c r="MAH42" s="71" t="s">
        <v>40</v>
      </c>
      <c r="MAI42" s="71" t="s">
        <v>40</v>
      </c>
      <c r="MAJ42" s="71" t="s">
        <v>40</v>
      </c>
      <c r="MAK42" s="71" t="s">
        <v>40</v>
      </c>
      <c r="MAL42" s="71" t="s">
        <v>40</v>
      </c>
      <c r="MAM42" s="71" t="s">
        <v>40</v>
      </c>
      <c r="MAN42" s="71" t="s">
        <v>40</v>
      </c>
      <c r="MAO42" s="71" t="s">
        <v>40</v>
      </c>
      <c r="MAP42" s="71" t="s">
        <v>40</v>
      </c>
      <c r="MAQ42" s="71" t="s">
        <v>40</v>
      </c>
      <c r="MAR42" s="71" t="s">
        <v>40</v>
      </c>
      <c r="MAS42" s="71" t="s">
        <v>40</v>
      </c>
      <c r="MAT42" s="71" t="s">
        <v>40</v>
      </c>
      <c r="MAU42" s="71" t="s">
        <v>40</v>
      </c>
      <c r="MAV42" s="71" t="s">
        <v>40</v>
      </c>
      <c r="MAW42" s="71" t="s">
        <v>40</v>
      </c>
      <c r="MAX42" s="71" t="s">
        <v>40</v>
      </c>
      <c r="MAY42" s="71" t="s">
        <v>40</v>
      </c>
      <c r="MAZ42" s="71" t="s">
        <v>40</v>
      </c>
      <c r="MBA42" s="71" t="s">
        <v>40</v>
      </c>
      <c r="MBB42" s="71" t="s">
        <v>40</v>
      </c>
      <c r="MBC42" s="71" t="s">
        <v>40</v>
      </c>
      <c r="MBD42" s="71" t="s">
        <v>40</v>
      </c>
      <c r="MBE42" s="71" t="s">
        <v>40</v>
      </c>
      <c r="MBF42" s="71" t="s">
        <v>40</v>
      </c>
      <c r="MBG42" s="71" t="s">
        <v>40</v>
      </c>
      <c r="MBH42" s="71" t="s">
        <v>40</v>
      </c>
      <c r="MBI42" s="71" t="s">
        <v>40</v>
      </c>
      <c r="MBJ42" s="71" t="s">
        <v>40</v>
      </c>
      <c r="MBK42" s="71" t="s">
        <v>40</v>
      </c>
      <c r="MBL42" s="71" t="s">
        <v>40</v>
      </c>
      <c r="MBM42" s="71" t="s">
        <v>40</v>
      </c>
      <c r="MBN42" s="71" t="s">
        <v>40</v>
      </c>
      <c r="MBO42" s="71" t="s">
        <v>40</v>
      </c>
      <c r="MBP42" s="71" t="s">
        <v>40</v>
      </c>
      <c r="MBQ42" s="71" t="s">
        <v>40</v>
      </c>
      <c r="MBR42" s="71" t="s">
        <v>40</v>
      </c>
      <c r="MBS42" s="71" t="s">
        <v>40</v>
      </c>
      <c r="MBT42" s="71" t="s">
        <v>40</v>
      </c>
      <c r="MBU42" s="71" t="s">
        <v>40</v>
      </c>
      <c r="MBV42" s="71" t="s">
        <v>40</v>
      </c>
      <c r="MBW42" s="71" t="s">
        <v>40</v>
      </c>
      <c r="MBX42" s="71" t="s">
        <v>40</v>
      </c>
      <c r="MBY42" s="71" t="s">
        <v>40</v>
      </c>
      <c r="MBZ42" s="71" t="s">
        <v>40</v>
      </c>
      <c r="MCA42" s="71" t="s">
        <v>40</v>
      </c>
      <c r="MCB42" s="71" t="s">
        <v>40</v>
      </c>
      <c r="MCC42" s="71" t="s">
        <v>40</v>
      </c>
      <c r="MCD42" s="71" t="s">
        <v>40</v>
      </c>
      <c r="MCE42" s="71" t="s">
        <v>40</v>
      </c>
      <c r="MCF42" s="71" t="s">
        <v>40</v>
      </c>
      <c r="MCG42" s="71" t="s">
        <v>40</v>
      </c>
      <c r="MCH42" s="71" t="s">
        <v>40</v>
      </c>
      <c r="MCI42" s="71" t="s">
        <v>40</v>
      </c>
      <c r="MCJ42" s="71" t="s">
        <v>40</v>
      </c>
      <c r="MCK42" s="71" t="s">
        <v>40</v>
      </c>
      <c r="MCL42" s="71" t="s">
        <v>40</v>
      </c>
      <c r="MCM42" s="71" t="s">
        <v>40</v>
      </c>
      <c r="MCN42" s="71" t="s">
        <v>40</v>
      </c>
      <c r="MCO42" s="71" t="s">
        <v>40</v>
      </c>
      <c r="MCP42" s="71" t="s">
        <v>40</v>
      </c>
      <c r="MCQ42" s="71" t="s">
        <v>40</v>
      </c>
      <c r="MCR42" s="71" t="s">
        <v>40</v>
      </c>
      <c r="MCS42" s="71" t="s">
        <v>40</v>
      </c>
      <c r="MCT42" s="71" t="s">
        <v>40</v>
      </c>
      <c r="MCU42" s="71" t="s">
        <v>40</v>
      </c>
      <c r="MCV42" s="71" t="s">
        <v>40</v>
      </c>
      <c r="MCW42" s="71" t="s">
        <v>40</v>
      </c>
      <c r="MCX42" s="71" t="s">
        <v>40</v>
      </c>
      <c r="MCY42" s="71" t="s">
        <v>40</v>
      </c>
      <c r="MCZ42" s="71" t="s">
        <v>40</v>
      </c>
      <c r="MDA42" s="71" t="s">
        <v>40</v>
      </c>
      <c r="MDB42" s="71" t="s">
        <v>40</v>
      </c>
      <c r="MDC42" s="71" t="s">
        <v>40</v>
      </c>
      <c r="MDD42" s="71" t="s">
        <v>40</v>
      </c>
      <c r="MDE42" s="71" t="s">
        <v>40</v>
      </c>
      <c r="MDF42" s="71" t="s">
        <v>40</v>
      </c>
      <c r="MDG42" s="71" t="s">
        <v>40</v>
      </c>
      <c r="MDH42" s="71" t="s">
        <v>40</v>
      </c>
      <c r="MDI42" s="71" t="s">
        <v>40</v>
      </c>
      <c r="MDJ42" s="71" t="s">
        <v>40</v>
      </c>
      <c r="MDK42" s="71" t="s">
        <v>40</v>
      </c>
      <c r="MDL42" s="71" t="s">
        <v>40</v>
      </c>
      <c r="MDM42" s="71" t="s">
        <v>40</v>
      </c>
      <c r="MDN42" s="71" t="s">
        <v>40</v>
      </c>
      <c r="MDO42" s="71" t="s">
        <v>40</v>
      </c>
      <c r="MDP42" s="71" t="s">
        <v>40</v>
      </c>
      <c r="MDQ42" s="71" t="s">
        <v>40</v>
      </c>
      <c r="MDR42" s="71" t="s">
        <v>40</v>
      </c>
      <c r="MDS42" s="71" t="s">
        <v>40</v>
      </c>
      <c r="MDT42" s="71" t="s">
        <v>40</v>
      </c>
      <c r="MDU42" s="71" t="s">
        <v>40</v>
      </c>
      <c r="MDV42" s="71" t="s">
        <v>40</v>
      </c>
      <c r="MDW42" s="71" t="s">
        <v>40</v>
      </c>
      <c r="MDX42" s="71" t="s">
        <v>40</v>
      </c>
      <c r="MDY42" s="71" t="s">
        <v>40</v>
      </c>
      <c r="MDZ42" s="71" t="s">
        <v>40</v>
      </c>
      <c r="MEA42" s="71" t="s">
        <v>40</v>
      </c>
      <c r="MEB42" s="71" t="s">
        <v>40</v>
      </c>
      <c r="MEC42" s="71" t="s">
        <v>40</v>
      </c>
      <c r="MED42" s="71" t="s">
        <v>40</v>
      </c>
      <c r="MEE42" s="71" t="s">
        <v>40</v>
      </c>
      <c r="MEF42" s="71" t="s">
        <v>40</v>
      </c>
      <c r="MEG42" s="71" t="s">
        <v>40</v>
      </c>
      <c r="MEH42" s="71" t="s">
        <v>40</v>
      </c>
      <c r="MEI42" s="71" t="s">
        <v>40</v>
      </c>
      <c r="MEJ42" s="71" t="s">
        <v>40</v>
      </c>
      <c r="MEK42" s="71" t="s">
        <v>40</v>
      </c>
      <c r="MEL42" s="71" t="s">
        <v>40</v>
      </c>
      <c r="MEM42" s="71" t="s">
        <v>40</v>
      </c>
      <c r="MEN42" s="71" t="s">
        <v>40</v>
      </c>
      <c r="MEO42" s="71" t="s">
        <v>40</v>
      </c>
      <c r="MEP42" s="71" t="s">
        <v>40</v>
      </c>
      <c r="MEQ42" s="71" t="s">
        <v>40</v>
      </c>
      <c r="MER42" s="71" t="s">
        <v>40</v>
      </c>
      <c r="MES42" s="71" t="s">
        <v>40</v>
      </c>
      <c r="MET42" s="71" t="s">
        <v>40</v>
      </c>
      <c r="MEU42" s="71" t="s">
        <v>40</v>
      </c>
      <c r="MEV42" s="71" t="s">
        <v>40</v>
      </c>
      <c r="MEW42" s="71" t="s">
        <v>40</v>
      </c>
      <c r="MEX42" s="71" t="s">
        <v>40</v>
      </c>
      <c r="MEY42" s="71" t="s">
        <v>40</v>
      </c>
      <c r="MEZ42" s="71" t="s">
        <v>40</v>
      </c>
      <c r="MFA42" s="71" t="s">
        <v>40</v>
      </c>
      <c r="MFB42" s="71" t="s">
        <v>40</v>
      </c>
      <c r="MFC42" s="71" t="s">
        <v>40</v>
      </c>
      <c r="MFD42" s="71" t="s">
        <v>40</v>
      </c>
      <c r="MFE42" s="71" t="s">
        <v>40</v>
      </c>
      <c r="MFF42" s="71" t="s">
        <v>40</v>
      </c>
      <c r="MFG42" s="71" t="s">
        <v>40</v>
      </c>
      <c r="MFH42" s="71" t="s">
        <v>40</v>
      </c>
      <c r="MFI42" s="71" t="s">
        <v>40</v>
      </c>
      <c r="MFJ42" s="71" t="s">
        <v>40</v>
      </c>
      <c r="MFK42" s="71" t="s">
        <v>40</v>
      </c>
      <c r="MFL42" s="71" t="s">
        <v>40</v>
      </c>
      <c r="MFM42" s="71" t="s">
        <v>40</v>
      </c>
      <c r="MFN42" s="71" t="s">
        <v>40</v>
      </c>
      <c r="MFO42" s="71" t="s">
        <v>40</v>
      </c>
      <c r="MFP42" s="71" t="s">
        <v>40</v>
      </c>
      <c r="MFQ42" s="71" t="s">
        <v>40</v>
      </c>
      <c r="MFR42" s="71" t="s">
        <v>40</v>
      </c>
      <c r="MFS42" s="71" t="s">
        <v>40</v>
      </c>
      <c r="MFT42" s="71" t="s">
        <v>40</v>
      </c>
      <c r="MFU42" s="71" t="s">
        <v>40</v>
      </c>
      <c r="MFV42" s="71" t="s">
        <v>40</v>
      </c>
      <c r="MFW42" s="71" t="s">
        <v>40</v>
      </c>
      <c r="MFX42" s="71" t="s">
        <v>40</v>
      </c>
      <c r="MFY42" s="71" t="s">
        <v>40</v>
      </c>
      <c r="MFZ42" s="71" t="s">
        <v>40</v>
      </c>
      <c r="MGA42" s="71" t="s">
        <v>40</v>
      </c>
      <c r="MGB42" s="71" t="s">
        <v>40</v>
      </c>
      <c r="MGC42" s="71" t="s">
        <v>40</v>
      </c>
      <c r="MGD42" s="71" t="s">
        <v>40</v>
      </c>
      <c r="MGE42" s="71" t="s">
        <v>40</v>
      </c>
      <c r="MGF42" s="71" t="s">
        <v>40</v>
      </c>
      <c r="MGG42" s="71" t="s">
        <v>40</v>
      </c>
      <c r="MGH42" s="71" t="s">
        <v>40</v>
      </c>
      <c r="MGI42" s="71" t="s">
        <v>40</v>
      </c>
      <c r="MGJ42" s="71" t="s">
        <v>40</v>
      </c>
      <c r="MGK42" s="71" t="s">
        <v>40</v>
      </c>
      <c r="MGL42" s="71" t="s">
        <v>40</v>
      </c>
      <c r="MGM42" s="71" t="s">
        <v>40</v>
      </c>
      <c r="MGN42" s="71" t="s">
        <v>40</v>
      </c>
      <c r="MGO42" s="71" t="s">
        <v>40</v>
      </c>
      <c r="MGP42" s="71" t="s">
        <v>40</v>
      </c>
      <c r="MGQ42" s="71" t="s">
        <v>40</v>
      </c>
      <c r="MGR42" s="71" t="s">
        <v>40</v>
      </c>
      <c r="MGS42" s="71" t="s">
        <v>40</v>
      </c>
      <c r="MGT42" s="71" t="s">
        <v>40</v>
      </c>
      <c r="MGU42" s="71" t="s">
        <v>40</v>
      </c>
      <c r="MGV42" s="71" t="s">
        <v>40</v>
      </c>
      <c r="MGW42" s="71" t="s">
        <v>40</v>
      </c>
      <c r="MGX42" s="71" t="s">
        <v>40</v>
      </c>
      <c r="MGY42" s="71" t="s">
        <v>40</v>
      </c>
      <c r="MGZ42" s="71" t="s">
        <v>40</v>
      </c>
      <c r="MHA42" s="71" t="s">
        <v>40</v>
      </c>
      <c r="MHB42" s="71" t="s">
        <v>40</v>
      </c>
      <c r="MHC42" s="71" t="s">
        <v>40</v>
      </c>
      <c r="MHD42" s="71" t="s">
        <v>40</v>
      </c>
      <c r="MHE42" s="71" t="s">
        <v>40</v>
      </c>
      <c r="MHF42" s="71" t="s">
        <v>40</v>
      </c>
      <c r="MHG42" s="71" t="s">
        <v>40</v>
      </c>
      <c r="MHH42" s="71" t="s">
        <v>40</v>
      </c>
      <c r="MHI42" s="71" t="s">
        <v>40</v>
      </c>
      <c r="MHJ42" s="71" t="s">
        <v>40</v>
      </c>
      <c r="MHK42" s="71" t="s">
        <v>40</v>
      </c>
      <c r="MHL42" s="71" t="s">
        <v>40</v>
      </c>
      <c r="MHM42" s="71" t="s">
        <v>40</v>
      </c>
      <c r="MHN42" s="71" t="s">
        <v>40</v>
      </c>
      <c r="MHO42" s="71" t="s">
        <v>40</v>
      </c>
      <c r="MHP42" s="71" t="s">
        <v>40</v>
      </c>
      <c r="MHQ42" s="71" t="s">
        <v>40</v>
      </c>
      <c r="MHR42" s="71" t="s">
        <v>40</v>
      </c>
      <c r="MHS42" s="71" t="s">
        <v>40</v>
      </c>
      <c r="MHT42" s="71" t="s">
        <v>40</v>
      </c>
      <c r="MHU42" s="71" t="s">
        <v>40</v>
      </c>
      <c r="MHV42" s="71" t="s">
        <v>40</v>
      </c>
      <c r="MHW42" s="71" t="s">
        <v>40</v>
      </c>
      <c r="MHX42" s="71" t="s">
        <v>40</v>
      </c>
      <c r="MHY42" s="71" t="s">
        <v>40</v>
      </c>
      <c r="MHZ42" s="71" t="s">
        <v>40</v>
      </c>
      <c r="MIA42" s="71" t="s">
        <v>40</v>
      </c>
      <c r="MIB42" s="71" t="s">
        <v>40</v>
      </c>
      <c r="MIC42" s="71" t="s">
        <v>40</v>
      </c>
      <c r="MID42" s="71" t="s">
        <v>40</v>
      </c>
      <c r="MIE42" s="71" t="s">
        <v>40</v>
      </c>
      <c r="MIF42" s="71" t="s">
        <v>40</v>
      </c>
      <c r="MIG42" s="71" t="s">
        <v>40</v>
      </c>
      <c r="MIH42" s="71" t="s">
        <v>40</v>
      </c>
      <c r="MII42" s="71" t="s">
        <v>40</v>
      </c>
      <c r="MIJ42" s="71" t="s">
        <v>40</v>
      </c>
      <c r="MIK42" s="71" t="s">
        <v>40</v>
      </c>
      <c r="MIL42" s="71" t="s">
        <v>40</v>
      </c>
      <c r="MIM42" s="71" t="s">
        <v>40</v>
      </c>
      <c r="MIN42" s="71" t="s">
        <v>40</v>
      </c>
      <c r="MIO42" s="71" t="s">
        <v>40</v>
      </c>
      <c r="MIP42" s="71" t="s">
        <v>40</v>
      </c>
      <c r="MIQ42" s="71" t="s">
        <v>40</v>
      </c>
      <c r="MIR42" s="71" t="s">
        <v>40</v>
      </c>
      <c r="MIS42" s="71" t="s">
        <v>40</v>
      </c>
      <c r="MIT42" s="71" t="s">
        <v>40</v>
      </c>
      <c r="MIU42" s="71" t="s">
        <v>40</v>
      </c>
      <c r="MIV42" s="71" t="s">
        <v>40</v>
      </c>
      <c r="MIW42" s="71" t="s">
        <v>40</v>
      </c>
      <c r="MIX42" s="71" t="s">
        <v>40</v>
      </c>
      <c r="MIY42" s="71" t="s">
        <v>40</v>
      </c>
      <c r="MIZ42" s="71" t="s">
        <v>40</v>
      </c>
      <c r="MJA42" s="71" t="s">
        <v>40</v>
      </c>
      <c r="MJB42" s="71" t="s">
        <v>40</v>
      </c>
      <c r="MJC42" s="71" t="s">
        <v>40</v>
      </c>
      <c r="MJD42" s="71" t="s">
        <v>40</v>
      </c>
      <c r="MJE42" s="71" t="s">
        <v>40</v>
      </c>
      <c r="MJF42" s="71" t="s">
        <v>40</v>
      </c>
      <c r="MJG42" s="71" t="s">
        <v>40</v>
      </c>
      <c r="MJH42" s="71" t="s">
        <v>40</v>
      </c>
      <c r="MJI42" s="71" t="s">
        <v>40</v>
      </c>
      <c r="MJJ42" s="71" t="s">
        <v>40</v>
      </c>
      <c r="MJK42" s="71" t="s">
        <v>40</v>
      </c>
      <c r="MJL42" s="71" t="s">
        <v>40</v>
      </c>
      <c r="MJM42" s="71" t="s">
        <v>40</v>
      </c>
      <c r="MJN42" s="71" t="s">
        <v>40</v>
      </c>
      <c r="MJO42" s="71" t="s">
        <v>40</v>
      </c>
      <c r="MJP42" s="71" t="s">
        <v>40</v>
      </c>
      <c r="MJQ42" s="71" t="s">
        <v>40</v>
      </c>
      <c r="MJR42" s="71" t="s">
        <v>40</v>
      </c>
      <c r="MJS42" s="71" t="s">
        <v>40</v>
      </c>
      <c r="MJT42" s="71" t="s">
        <v>40</v>
      </c>
      <c r="MJU42" s="71" t="s">
        <v>40</v>
      </c>
      <c r="MJV42" s="71" t="s">
        <v>40</v>
      </c>
      <c r="MJW42" s="71" t="s">
        <v>40</v>
      </c>
      <c r="MJX42" s="71" t="s">
        <v>40</v>
      </c>
      <c r="MJY42" s="71" t="s">
        <v>40</v>
      </c>
      <c r="MJZ42" s="71" t="s">
        <v>40</v>
      </c>
      <c r="MKA42" s="71" t="s">
        <v>40</v>
      </c>
      <c r="MKB42" s="71" t="s">
        <v>40</v>
      </c>
      <c r="MKC42" s="71" t="s">
        <v>40</v>
      </c>
      <c r="MKD42" s="71" t="s">
        <v>40</v>
      </c>
      <c r="MKE42" s="71" t="s">
        <v>40</v>
      </c>
      <c r="MKF42" s="71" t="s">
        <v>40</v>
      </c>
      <c r="MKG42" s="71" t="s">
        <v>40</v>
      </c>
      <c r="MKH42" s="71" t="s">
        <v>40</v>
      </c>
      <c r="MKI42" s="71" t="s">
        <v>40</v>
      </c>
      <c r="MKJ42" s="71" t="s">
        <v>40</v>
      </c>
      <c r="MKK42" s="71" t="s">
        <v>40</v>
      </c>
      <c r="MKL42" s="71" t="s">
        <v>40</v>
      </c>
      <c r="MKM42" s="71" t="s">
        <v>40</v>
      </c>
      <c r="MKN42" s="71" t="s">
        <v>40</v>
      </c>
      <c r="MKO42" s="71" t="s">
        <v>40</v>
      </c>
      <c r="MKP42" s="71" t="s">
        <v>40</v>
      </c>
      <c r="MKQ42" s="71" t="s">
        <v>40</v>
      </c>
      <c r="MKR42" s="71" t="s">
        <v>40</v>
      </c>
      <c r="MKS42" s="71" t="s">
        <v>40</v>
      </c>
      <c r="MKT42" s="71" t="s">
        <v>40</v>
      </c>
      <c r="MKU42" s="71" t="s">
        <v>40</v>
      </c>
      <c r="MKV42" s="71" t="s">
        <v>40</v>
      </c>
      <c r="MKW42" s="71" t="s">
        <v>40</v>
      </c>
      <c r="MKX42" s="71" t="s">
        <v>40</v>
      </c>
      <c r="MKY42" s="71" t="s">
        <v>40</v>
      </c>
      <c r="MKZ42" s="71" t="s">
        <v>40</v>
      </c>
      <c r="MLA42" s="71" t="s">
        <v>40</v>
      </c>
      <c r="MLB42" s="71" t="s">
        <v>40</v>
      </c>
      <c r="MLC42" s="71" t="s">
        <v>40</v>
      </c>
      <c r="MLD42" s="71" t="s">
        <v>40</v>
      </c>
      <c r="MLE42" s="71" t="s">
        <v>40</v>
      </c>
      <c r="MLF42" s="71" t="s">
        <v>40</v>
      </c>
      <c r="MLG42" s="71" t="s">
        <v>40</v>
      </c>
      <c r="MLH42" s="71" t="s">
        <v>40</v>
      </c>
      <c r="MLI42" s="71" t="s">
        <v>40</v>
      </c>
      <c r="MLJ42" s="71" t="s">
        <v>40</v>
      </c>
      <c r="MLK42" s="71" t="s">
        <v>40</v>
      </c>
      <c r="MLL42" s="71" t="s">
        <v>40</v>
      </c>
      <c r="MLM42" s="71" t="s">
        <v>40</v>
      </c>
      <c r="MLN42" s="71" t="s">
        <v>40</v>
      </c>
      <c r="MLO42" s="71" t="s">
        <v>40</v>
      </c>
      <c r="MLP42" s="71" t="s">
        <v>40</v>
      </c>
      <c r="MLQ42" s="71" t="s">
        <v>40</v>
      </c>
      <c r="MLR42" s="71" t="s">
        <v>40</v>
      </c>
      <c r="MLS42" s="71" t="s">
        <v>40</v>
      </c>
      <c r="MLT42" s="71" t="s">
        <v>40</v>
      </c>
      <c r="MLU42" s="71" t="s">
        <v>40</v>
      </c>
      <c r="MLV42" s="71" t="s">
        <v>40</v>
      </c>
      <c r="MLW42" s="71" t="s">
        <v>40</v>
      </c>
      <c r="MLX42" s="71" t="s">
        <v>40</v>
      </c>
      <c r="MLY42" s="71" t="s">
        <v>40</v>
      </c>
      <c r="MLZ42" s="71" t="s">
        <v>40</v>
      </c>
      <c r="MMA42" s="71" t="s">
        <v>40</v>
      </c>
      <c r="MMB42" s="71" t="s">
        <v>40</v>
      </c>
      <c r="MMC42" s="71" t="s">
        <v>40</v>
      </c>
      <c r="MMD42" s="71" t="s">
        <v>40</v>
      </c>
      <c r="MME42" s="71" t="s">
        <v>40</v>
      </c>
      <c r="MMF42" s="71" t="s">
        <v>40</v>
      </c>
      <c r="MMG42" s="71" t="s">
        <v>40</v>
      </c>
      <c r="MMH42" s="71" t="s">
        <v>40</v>
      </c>
      <c r="MMI42" s="71" t="s">
        <v>40</v>
      </c>
      <c r="MMJ42" s="71" t="s">
        <v>40</v>
      </c>
      <c r="MMK42" s="71" t="s">
        <v>40</v>
      </c>
      <c r="MML42" s="71" t="s">
        <v>40</v>
      </c>
      <c r="MMM42" s="71" t="s">
        <v>40</v>
      </c>
      <c r="MMN42" s="71" t="s">
        <v>40</v>
      </c>
      <c r="MMO42" s="71" t="s">
        <v>40</v>
      </c>
      <c r="MMP42" s="71" t="s">
        <v>40</v>
      </c>
      <c r="MMQ42" s="71" t="s">
        <v>40</v>
      </c>
      <c r="MMR42" s="71" t="s">
        <v>40</v>
      </c>
      <c r="MMS42" s="71" t="s">
        <v>40</v>
      </c>
      <c r="MMT42" s="71" t="s">
        <v>40</v>
      </c>
      <c r="MMU42" s="71" t="s">
        <v>40</v>
      </c>
      <c r="MMV42" s="71" t="s">
        <v>40</v>
      </c>
      <c r="MMW42" s="71" t="s">
        <v>40</v>
      </c>
      <c r="MMX42" s="71" t="s">
        <v>40</v>
      </c>
      <c r="MMY42" s="71" t="s">
        <v>40</v>
      </c>
      <c r="MMZ42" s="71" t="s">
        <v>40</v>
      </c>
      <c r="MNA42" s="71" t="s">
        <v>40</v>
      </c>
      <c r="MNB42" s="71" t="s">
        <v>40</v>
      </c>
      <c r="MNC42" s="71" t="s">
        <v>40</v>
      </c>
      <c r="MND42" s="71" t="s">
        <v>40</v>
      </c>
      <c r="MNE42" s="71" t="s">
        <v>40</v>
      </c>
      <c r="MNF42" s="71" t="s">
        <v>40</v>
      </c>
      <c r="MNG42" s="71" t="s">
        <v>40</v>
      </c>
      <c r="MNH42" s="71" t="s">
        <v>40</v>
      </c>
      <c r="MNI42" s="71" t="s">
        <v>40</v>
      </c>
      <c r="MNJ42" s="71" t="s">
        <v>40</v>
      </c>
      <c r="MNK42" s="71" t="s">
        <v>40</v>
      </c>
      <c r="MNL42" s="71" t="s">
        <v>40</v>
      </c>
      <c r="MNM42" s="71" t="s">
        <v>40</v>
      </c>
      <c r="MNN42" s="71" t="s">
        <v>40</v>
      </c>
      <c r="MNO42" s="71" t="s">
        <v>40</v>
      </c>
      <c r="MNP42" s="71" t="s">
        <v>40</v>
      </c>
      <c r="MNQ42" s="71" t="s">
        <v>40</v>
      </c>
      <c r="MNR42" s="71" t="s">
        <v>40</v>
      </c>
      <c r="MNS42" s="71" t="s">
        <v>40</v>
      </c>
      <c r="MNT42" s="71" t="s">
        <v>40</v>
      </c>
      <c r="MNU42" s="71" t="s">
        <v>40</v>
      </c>
      <c r="MNV42" s="71" t="s">
        <v>40</v>
      </c>
      <c r="MNW42" s="71" t="s">
        <v>40</v>
      </c>
      <c r="MNX42" s="71" t="s">
        <v>40</v>
      </c>
      <c r="MNY42" s="71" t="s">
        <v>40</v>
      </c>
      <c r="MNZ42" s="71" t="s">
        <v>40</v>
      </c>
      <c r="MOA42" s="71" t="s">
        <v>40</v>
      </c>
      <c r="MOB42" s="71" t="s">
        <v>40</v>
      </c>
      <c r="MOC42" s="71" t="s">
        <v>40</v>
      </c>
      <c r="MOD42" s="71" t="s">
        <v>40</v>
      </c>
      <c r="MOE42" s="71" t="s">
        <v>40</v>
      </c>
      <c r="MOF42" s="71" t="s">
        <v>40</v>
      </c>
      <c r="MOG42" s="71" t="s">
        <v>40</v>
      </c>
      <c r="MOH42" s="71" t="s">
        <v>40</v>
      </c>
      <c r="MOI42" s="71" t="s">
        <v>40</v>
      </c>
      <c r="MOJ42" s="71" t="s">
        <v>40</v>
      </c>
      <c r="MOK42" s="71" t="s">
        <v>40</v>
      </c>
      <c r="MOL42" s="71" t="s">
        <v>40</v>
      </c>
      <c r="MOM42" s="71" t="s">
        <v>40</v>
      </c>
      <c r="MON42" s="71" t="s">
        <v>40</v>
      </c>
      <c r="MOO42" s="71" t="s">
        <v>40</v>
      </c>
      <c r="MOP42" s="71" t="s">
        <v>40</v>
      </c>
      <c r="MOQ42" s="71" t="s">
        <v>40</v>
      </c>
      <c r="MOR42" s="71" t="s">
        <v>40</v>
      </c>
      <c r="MOS42" s="71" t="s">
        <v>40</v>
      </c>
      <c r="MOT42" s="71" t="s">
        <v>40</v>
      </c>
      <c r="MOU42" s="71" t="s">
        <v>40</v>
      </c>
      <c r="MOV42" s="71" t="s">
        <v>40</v>
      </c>
      <c r="MOW42" s="71" t="s">
        <v>40</v>
      </c>
      <c r="MOX42" s="71" t="s">
        <v>40</v>
      </c>
      <c r="MOY42" s="71" t="s">
        <v>40</v>
      </c>
      <c r="MOZ42" s="71" t="s">
        <v>40</v>
      </c>
      <c r="MPA42" s="71" t="s">
        <v>40</v>
      </c>
      <c r="MPB42" s="71" t="s">
        <v>40</v>
      </c>
      <c r="MPC42" s="71" t="s">
        <v>40</v>
      </c>
      <c r="MPD42" s="71" t="s">
        <v>40</v>
      </c>
      <c r="MPE42" s="71" t="s">
        <v>40</v>
      </c>
      <c r="MPF42" s="71" t="s">
        <v>40</v>
      </c>
      <c r="MPG42" s="71" t="s">
        <v>40</v>
      </c>
      <c r="MPH42" s="71" t="s">
        <v>40</v>
      </c>
      <c r="MPI42" s="71" t="s">
        <v>40</v>
      </c>
      <c r="MPJ42" s="71" t="s">
        <v>40</v>
      </c>
      <c r="MPK42" s="71" t="s">
        <v>40</v>
      </c>
      <c r="MPL42" s="71" t="s">
        <v>40</v>
      </c>
      <c r="MPM42" s="71" t="s">
        <v>40</v>
      </c>
      <c r="MPN42" s="71" t="s">
        <v>40</v>
      </c>
      <c r="MPO42" s="71" t="s">
        <v>40</v>
      </c>
      <c r="MPP42" s="71" t="s">
        <v>40</v>
      </c>
      <c r="MPQ42" s="71" t="s">
        <v>40</v>
      </c>
      <c r="MPR42" s="71" t="s">
        <v>40</v>
      </c>
      <c r="MPS42" s="71" t="s">
        <v>40</v>
      </c>
      <c r="MPT42" s="71" t="s">
        <v>40</v>
      </c>
      <c r="MPU42" s="71" t="s">
        <v>40</v>
      </c>
      <c r="MPV42" s="71" t="s">
        <v>40</v>
      </c>
      <c r="MPW42" s="71" t="s">
        <v>40</v>
      </c>
      <c r="MPX42" s="71" t="s">
        <v>40</v>
      </c>
      <c r="MPY42" s="71" t="s">
        <v>40</v>
      </c>
      <c r="MPZ42" s="71" t="s">
        <v>40</v>
      </c>
      <c r="MQA42" s="71" t="s">
        <v>40</v>
      </c>
      <c r="MQB42" s="71" t="s">
        <v>40</v>
      </c>
      <c r="MQC42" s="71" t="s">
        <v>40</v>
      </c>
      <c r="MQD42" s="71" t="s">
        <v>40</v>
      </c>
      <c r="MQE42" s="71" t="s">
        <v>40</v>
      </c>
      <c r="MQF42" s="71" t="s">
        <v>40</v>
      </c>
      <c r="MQG42" s="71" t="s">
        <v>40</v>
      </c>
      <c r="MQH42" s="71" t="s">
        <v>40</v>
      </c>
      <c r="MQI42" s="71" t="s">
        <v>40</v>
      </c>
      <c r="MQJ42" s="71" t="s">
        <v>40</v>
      </c>
      <c r="MQK42" s="71" t="s">
        <v>40</v>
      </c>
      <c r="MQL42" s="71" t="s">
        <v>40</v>
      </c>
      <c r="MQM42" s="71" t="s">
        <v>40</v>
      </c>
      <c r="MQN42" s="71" t="s">
        <v>40</v>
      </c>
      <c r="MQO42" s="71" t="s">
        <v>40</v>
      </c>
      <c r="MQP42" s="71" t="s">
        <v>40</v>
      </c>
      <c r="MQQ42" s="71" t="s">
        <v>40</v>
      </c>
      <c r="MQR42" s="71" t="s">
        <v>40</v>
      </c>
      <c r="MQS42" s="71" t="s">
        <v>40</v>
      </c>
      <c r="MQT42" s="71" t="s">
        <v>40</v>
      </c>
      <c r="MQU42" s="71" t="s">
        <v>40</v>
      </c>
      <c r="MQV42" s="71" t="s">
        <v>40</v>
      </c>
      <c r="MQW42" s="71" t="s">
        <v>40</v>
      </c>
      <c r="MQX42" s="71" t="s">
        <v>40</v>
      </c>
      <c r="MQY42" s="71" t="s">
        <v>40</v>
      </c>
      <c r="MQZ42" s="71" t="s">
        <v>40</v>
      </c>
      <c r="MRA42" s="71" t="s">
        <v>40</v>
      </c>
      <c r="MRB42" s="71" t="s">
        <v>40</v>
      </c>
      <c r="MRC42" s="71" t="s">
        <v>40</v>
      </c>
      <c r="MRD42" s="71" t="s">
        <v>40</v>
      </c>
      <c r="MRE42" s="71" t="s">
        <v>40</v>
      </c>
      <c r="MRF42" s="71" t="s">
        <v>40</v>
      </c>
      <c r="MRG42" s="71" t="s">
        <v>40</v>
      </c>
      <c r="MRH42" s="71" t="s">
        <v>40</v>
      </c>
      <c r="MRI42" s="71" t="s">
        <v>40</v>
      </c>
      <c r="MRJ42" s="71" t="s">
        <v>40</v>
      </c>
      <c r="MRK42" s="71" t="s">
        <v>40</v>
      </c>
      <c r="MRL42" s="71" t="s">
        <v>40</v>
      </c>
      <c r="MRM42" s="71" t="s">
        <v>40</v>
      </c>
      <c r="MRN42" s="71" t="s">
        <v>40</v>
      </c>
      <c r="MRO42" s="71" t="s">
        <v>40</v>
      </c>
      <c r="MRP42" s="71" t="s">
        <v>40</v>
      </c>
      <c r="MRQ42" s="71" t="s">
        <v>40</v>
      </c>
      <c r="MRR42" s="71" t="s">
        <v>40</v>
      </c>
      <c r="MRS42" s="71" t="s">
        <v>40</v>
      </c>
      <c r="MRT42" s="71" t="s">
        <v>40</v>
      </c>
      <c r="MRU42" s="71" t="s">
        <v>40</v>
      </c>
      <c r="MRV42" s="71" t="s">
        <v>40</v>
      </c>
      <c r="MRW42" s="71" t="s">
        <v>40</v>
      </c>
      <c r="MRX42" s="71" t="s">
        <v>40</v>
      </c>
      <c r="MRY42" s="71" t="s">
        <v>40</v>
      </c>
      <c r="MRZ42" s="71" t="s">
        <v>40</v>
      </c>
      <c r="MSA42" s="71" t="s">
        <v>40</v>
      </c>
      <c r="MSB42" s="71" t="s">
        <v>40</v>
      </c>
      <c r="MSC42" s="71" t="s">
        <v>40</v>
      </c>
      <c r="MSD42" s="71" t="s">
        <v>40</v>
      </c>
      <c r="MSE42" s="71" t="s">
        <v>40</v>
      </c>
      <c r="MSF42" s="71" t="s">
        <v>40</v>
      </c>
      <c r="MSG42" s="71" t="s">
        <v>40</v>
      </c>
      <c r="MSH42" s="71" t="s">
        <v>40</v>
      </c>
      <c r="MSI42" s="71" t="s">
        <v>40</v>
      </c>
      <c r="MSJ42" s="71" t="s">
        <v>40</v>
      </c>
      <c r="MSK42" s="71" t="s">
        <v>40</v>
      </c>
      <c r="MSL42" s="71" t="s">
        <v>40</v>
      </c>
      <c r="MSM42" s="71" t="s">
        <v>40</v>
      </c>
      <c r="MSN42" s="71" t="s">
        <v>40</v>
      </c>
      <c r="MSO42" s="71" t="s">
        <v>40</v>
      </c>
      <c r="MSP42" s="71" t="s">
        <v>40</v>
      </c>
      <c r="MSQ42" s="71" t="s">
        <v>40</v>
      </c>
      <c r="MSR42" s="71" t="s">
        <v>40</v>
      </c>
      <c r="MSS42" s="71" t="s">
        <v>40</v>
      </c>
      <c r="MST42" s="71" t="s">
        <v>40</v>
      </c>
      <c r="MSU42" s="71" t="s">
        <v>40</v>
      </c>
      <c r="MSV42" s="71" t="s">
        <v>40</v>
      </c>
      <c r="MSW42" s="71" t="s">
        <v>40</v>
      </c>
      <c r="MSX42" s="71" t="s">
        <v>40</v>
      </c>
      <c r="MSY42" s="71" t="s">
        <v>40</v>
      </c>
      <c r="MSZ42" s="71" t="s">
        <v>40</v>
      </c>
      <c r="MTA42" s="71" t="s">
        <v>40</v>
      </c>
      <c r="MTB42" s="71" t="s">
        <v>40</v>
      </c>
      <c r="MTC42" s="71" t="s">
        <v>40</v>
      </c>
      <c r="MTD42" s="71" t="s">
        <v>40</v>
      </c>
      <c r="MTE42" s="71" t="s">
        <v>40</v>
      </c>
      <c r="MTF42" s="71" t="s">
        <v>40</v>
      </c>
      <c r="MTG42" s="71" t="s">
        <v>40</v>
      </c>
      <c r="MTH42" s="71" t="s">
        <v>40</v>
      </c>
      <c r="MTI42" s="71" t="s">
        <v>40</v>
      </c>
      <c r="MTJ42" s="71" t="s">
        <v>40</v>
      </c>
      <c r="MTK42" s="71" t="s">
        <v>40</v>
      </c>
      <c r="MTL42" s="71" t="s">
        <v>40</v>
      </c>
      <c r="MTM42" s="71" t="s">
        <v>40</v>
      </c>
      <c r="MTN42" s="71" t="s">
        <v>40</v>
      </c>
      <c r="MTO42" s="71" t="s">
        <v>40</v>
      </c>
      <c r="MTP42" s="71" t="s">
        <v>40</v>
      </c>
      <c r="MTQ42" s="71" t="s">
        <v>40</v>
      </c>
      <c r="MTR42" s="71" t="s">
        <v>40</v>
      </c>
      <c r="MTS42" s="71" t="s">
        <v>40</v>
      </c>
      <c r="MTT42" s="71" t="s">
        <v>40</v>
      </c>
      <c r="MTU42" s="71" t="s">
        <v>40</v>
      </c>
      <c r="MTV42" s="71" t="s">
        <v>40</v>
      </c>
      <c r="MTW42" s="71" t="s">
        <v>40</v>
      </c>
      <c r="MTX42" s="71" t="s">
        <v>40</v>
      </c>
      <c r="MTY42" s="71" t="s">
        <v>40</v>
      </c>
      <c r="MTZ42" s="71" t="s">
        <v>40</v>
      </c>
      <c r="MUA42" s="71" t="s">
        <v>40</v>
      </c>
      <c r="MUB42" s="71" t="s">
        <v>40</v>
      </c>
      <c r="MUC42" s="71" t="s">
        <v>40</v>
      </c>
      <c r="MUD42" s="71" t="s">
        <v>40</v>
      </c>
      <c r="MUE42" s="71" t="s">
        <v>40</v>
      </c>
      <c r="MUF42" s="71" t="s">
        <v>40</v>
      </c>
      <c r="MUG42" s="71" t="s">
        <v>40</v>
      </c>
      <c r="MUH42" s="71" t="s">
        <v>40</v>
      </c>
      <c r="MUI42" s="71" t="s">
        <v>40</v>
      </c>
      <c r="MUJ42" s="71" t="s">
        <v>40</v>
      </c>
      <c r="MUK42" s="71" t="s">
        <v>40</v>
      </c>
      <c r="MUL42" s="71" t="s">
        <v>40</v>
      </c>
      <c r="MUM42" s="71" t="s">
        <v>40</v>
      </c>
      <c r="MUN42" s="71" t="s">
        <v>40</v>
      </c>
      <c r="MUO42" s="71" t="s">
        <v>40</v>
      </c>
      <c r="MUP42" s="71" t="s">
        <v>40</v>
      </c>
      <c r="MUQ42" s="71" t="s">
        <v>40</v>
      </c>
      <c r="MUR42" s="71" t="s">
        <v>40</v>
      </c>
      <c r="MUS42" s="71" t="s">
        <v>40</v>
      </c>
      <c r="MUT42" s="71" t="s">
        <v>40</v>
      </c>
      <c r="MUU42" s="71" t="s">
        <v>40</v>
      </c>
      <c r="MUV42" s="71" t="s">
        <v>40</v>
      </c>
      <c r="MUW42" s="71" t="s">
        <v>40</v>
      </c>
      <c r="MUX42" s="71" t="s">
        <v>40</v>
      </c>
      <c r="MUY42" s="71" t="s">
        <v>40</v>
      </c>
      <c r="MUZ42" s="71" t="s">
        <v>40</v>
      </c>
      <c r="MVA42" s="71" t="s">
        <v>40</v>
      </c>
      <c r="MVB42" s="71" t="s">
        <v>40</v>
      </c>
      <c r="MVC42" s="71" t="s">
        <v>40</v>
      </c>
      <c r="MVD42" s="71" t="s">
        <v>40</v>
      </c>
      <c r="MVE42" s="71" t="s">
        <v>40</v>
      </c>
      <c r="MVF42" s="71" t="s">
        <v>40</v>
      </c>
      <c r="MVG42" s="71" t="s">
        <v>40</v>
      </c>
      <c r="MVH42" s="71" t="s">
        <v>40</v>
      </c>
      <c r="MVI42" s="71" t="s">
        <v>40</v>
      </c>
      <c r="MVJ42" s="71" t="s">
        <v>40</v>
      </c>
      <c r="MVK42" s="71" t="s">
        <v>40</v>
      </c>
      <c r="MVL42" s="71" t="s">
        <v>40</v>
      </c>
      <c r="MVM42" s="71" t="s">
        <v>40</v>
      </c>
      <c r="MVN42" s="71" t="s">
        <v>40</v>
      </c>
      <c r="MVO42" s="71" t="s">
        <v>40</v>
      </c>
      <c r="MVP42" s="71" t="s">
        <v>40</v>
      </c>
      <c r="MVQ42" s="71" t="s">
        <v>40</v>
      </c>
      <c r="MVR42" s="71" t="s">
        <v>40</v>
      </c>
      <c r="MVS42" s="71" t="s">
        <v>40</v>
      </c>
      <c r="MVT42" s="71" t="s">
        <v>40</v>
      </c>
      <c r="MVU42" s="71" t="s">
        <v>40</v>
      </c>
      <c r="MVV42" s="71" t="s">
        <v>40</v>
      </c>
      <c r="MVW42" s="71" t="s">
        <v>40</v>
      </c>
      <c r="MVX42" s="71" t="s">
        <v>40</v>
      </c>
      <c r="MVY42" s="71" t="s">
        <v>40</v>
      </c>
      <c r="MVZ42" s="71" t="s">
        <v>40</v>
      </c>
      <c r="MWA42" s="71" t="s">
        <v>40</v>
      </c>
      <c r="MWB42" s="71" t="s">
        <v>40</v>
      </c>
      <c r="MWC42" s="71" t="s">
        <v>40</v>
      </c>
      <c r="MWD42" s="71" t="s">
        <v>40</v>
      </c>
      <c r="MWE42" s="71" t="s">
        <v>40</v>
      </c>
      <c r="MWF42" s="71" t="s">
        <v>40</v>
      </c>
      <c r="MWG42" s="71" t="s">
        <v>40</v>
      </c>
      <c r="MWH42" s="71" t="s">
        <v>40</v>
      </c>
      <c r="MWI42" s="71" t="s">
        <v>40</v>
      </c>
      <c r="MWJ42" s="71" t="s">
        <v>40</v>
      </c>
      <c r="MWK42" s="71" t="s">
        <v>40</v>
      </c>
      <c r="MWL42" s="71" t="s">
        <v>40</v>
      </c>
      <c r="MWM42" s="71" t="s">
        <v>40</v>
      </c>
      <c r="MWN42" s="71" t="s">
        <v>40</v>
      </c>
      <c r="MWO42" s="71" t="s">
        <v>40</v>
      </c>
      <c r="MWP42" s="71" t="s">
        <v>40</v>
      </c>
      <c r="MWQ42" s="71" t="s">
        <v>40</v>
      </c>
      <c r="MWR42" s="71" t="s">
        <v>40</v>
      </c>
      <c r="MWS42" s="71" t="s">
        <v>40</v>
      </c>
      <c r="MWT42" s="71" t="s">
        <v>40</v>
      </c>
      <c r="MWU42" s="71" t="s">
        <v>40</v>
      </c>
      <c r="MWV42" s="71" t="s">
        <v>40</v>
      </c>
      <c r="MWW42" s="71" t="s">
        <v>40</v>
      </c>
      <c r="MWX42" s="71" t="s">
        <v>40</v>
      </c>
      <c r="MWY42" s="71" t="s">
        <v>40</v>
      </c>
      <c r="MWZ42" s="71" t="s">
        <v>40</v>
      </c>
      <c r="MXA42" s="71" t="s">
        <v>40</v>
      </c>
      <c r="MXB42" s="71" t="s">
        <v>40</v>
      </c>
      <c r="MXC42" s="71" t="s">
        <v>40</v>
      </c>
      <c r="MXD42" s="71" t="s">
        <v>40</v>
      </c>
      <c r="MXE42" s="71" t="s">
        <v>40</v>
      </c>
      <c r="MXF42" s="71" t="s">
        <v>40</v>
      </c>
      <c r="MXG42" s="71" t="s">
        <v>40</v>
      </c>
      <c r="MXH42" s="71" t="s">
        <v>40</v>
      </c>
      <c r="MXI42" s="71" t="s">
        <v>40</v>
      </c>
      <c r="MXJ42" s="71" t="s">
        <v>40</v>
      </c>
      <c r="MXK42" s="71" t="s">
        <v>40</v>
      </c>
      <c r="MXL42" s="71" t="s">
        <v>40</v>
      </c>
      <c r="MXM42" s="71" t="s">
        <v>40</v>
      </c>
      <c r="MXN42" s="71" t="s">
        <v>40</v>
      </c>
      <c r="MXO42" s="71" t="s">
        <v>40</v>
      </c>
      <c r="MXP42" s="71" t="s">
        <v>40</v>
      </c>
      <c r="MXQ42" s="71" t="s">
        <v>40</v>
      </c>
      <c r="MXR42" s="71" t="s">
        <v>40</v>
      </c>
      <c r="MXS42" s="71" t="s">
        <v>40</v>
      </c>
      <c r="MXT42" s="71" t="s">
        <v>40</v>
      </c>
      <c r="MXU42" s="71" t="s">
        <v>40</v>
      </c>
      <c r="MXV42" s="71" t="s">
        <v>40</v>
      </c>
      <c r="MXW42" s="71" t="s">
        <v>40</v>
      </c>
      <c r="MXX42" s="71" t="s">
        <v>40</v>
      </c>
      <c r="MXY42" s="71" t="s">
        <v>40</v>
      </c>
      <c r="MXZ42" s="71" t="s">
        <v>40</v>
      </c>
      <c r="MYA42" s="71" t="s">
        <v>40</v>
      </c>
      <c r="MYB42" s="71" t="s">
        <v>40</v>
      </c>
      <c r="MYC42" s="71" t="s">
        <v>40</v>
      </c>
      <c r="MYD42" s="71" t="s">
        <v>40</v>
      </c>
      <c r="MYE42" s="71" t="s">
        <v>40</v>
      </c>
      <c r="MYF42" s="71" t="s">
        <v>40</v>
      </c>
      <c r="MYG42" s="71" t="s">
        <v>40</v>
      </c>
      <c r="MYH42" s="71" t="s">
        <v>40</v>
      </c>
      <c r="MYI42" s="71" t="s">
        <v>40</v>
      </c>
      <c r="MYJ42" s="71" t="s">
        <v>40</v>
      </c>
      <c r="MYK42" s="71" t="s">
        <v>40</v>
      </c>
      <c r="MYL42" s="71" t="s">
        <v>40</v>
      </c>
      <c r="MYM42" s="71" t="s">
        <v>40</v>
      </c>
      <c r="MYN42" s="71" t="s">
        <v>40</v>
      </c>
      <c r="MYO42" s="71" t="s">
        <v>40</v>
      </c>
      <c r="MYP42" s="71" t="s">
        <v>40</v>
      </c>
      <c r="MYQ42" s="71" t="s">
        <v>40</v>
      </c>
      <c r="MYR42" s="71" t="s">
        <v>40</v>
      </c>
      <c r="MYS42" s="71" t="s">
        <v>40</v>
      </c>
      <c r="MYT42" s="71" t="s">
        <v>40</v>
      </c>
      <c r="MYU42" s="71" t="s">
        <v>40</v>
      </c>
      <c r="MYV42" s="71" t="s">
        <v>40</v>
      </c>
      <c r="MYW42" s="71" t="s">
        <v>40</v>
      </c>
      <c r="MYX42" s="71" t="s">
        <v>40</v>
      </c>
      <c r="MYY42" s="71" t="s">
        <v>40</v>
      </c>
      <c r="MYZ42" s="71" t="s">
        <v>40</v>
      </c>
      <c r="MZA42" s="71" t="s">
        <v>40</v>
      </c>
      <c r="MZB42" s="71" t="s">
        <v>40</v>
      </c>
      <c r="MZC42" s="71" t="s">
        <v>40</v>
      </c>
      <c r="MZD42" s="71" t="s">
        <v>40</v>
      </c>
      <c r="MZE42" s="71" t="s">
        <v>40</v>
      </c>
      <c r="MZF42" s="71" t="s">
        <v>40</v>
      </c>
      <c r="MZG42" s="71" t="s">
        <v>40</v>
      </c>
      <c r="MZH42" s="71" t="s">
        <v>40</v>
      </c>
      <c r="MZI42" s="71" t="s">
        <v>40</v>
      </c>
      <c r="MZJ42" s="71" t="s">
        <v>40</v>
      </c>
      <c r="MZK42" s="71" t="s">
        <v>40</v>
      </c>
      <c r="MZL42" s="71" t="s">
        <v>40</v>
      </c>
      <c r="MZM42" s="71" t="s">
        <v>40</v>
      </c>
      <c r="MZN42" s="71" t="s">
        <v>40</v>
      </c>
      <c r="MZO42" s="71" t="s">
        <v>40</v>
      </c>
      <c r="MZP42" s="71" t="s">
        <v>40</v>
      </c>
      <c r="MZQ42" s="71" t="s">
        <v>40</v>
      </c>
      <c r="MZR42" s="71" t="s">
        <v>40</v>
      </c>
      <c r="MZS42" s="71" t="s">
        <v>40</v>
      </c>
      <c r="MZT42" s="71" t="s">
        <v>40</v>
      </c>
      <c r="MZU42" s="71" t="s">
        <v>40</v>
      </c>
      <c r="MZV42" s="71" t="s">
        <v>40</v>
      </c>
      <c r="MZW42" s="71" t="s">
        <v>40</v>
      </c>
      <c r="MZX42" s="71" t="s">
        <v>40</v>
      </c>
      <c r="MZY42" s="71" t="s">
        <v>40</v>
      </c>
      <c r="MZZ42" s="71" t="s">
        <v>40</v>
      </c>
      <c r="NAA42" s="71" t="s">
        <v>40</v>
      </c>
      <c r="NAB42" s="71" t="s">
        <v>40</v>
      </c>
      <c r="NAC42" s="71" t="s">
        <v>40</v>
      </c>
      <c r="NAD42" s="71" t="s">
        <v>40</v>
      </c>
      <c r="NAE42" s="71" t="s">
        <v>40</v>
      </c>
      <c r="NAF42" s="71" t="s">
        <v>40</v>
      </c>
      <c r="NAG42" s="71" t="s">
        <v>40</v>
      </c>
      <c r="NAH42" s="71" t="s">
        <v>40</v>
      </c>
      <c r="NAI42" s="71" t="s">
        <v>40</v>
      </c>
      <c r="NAJ42" s="71" t="s">
        <v>40</v>
      </c>
      <c r="NAK42" s="71" t="s">
        <v>40</v>
      </c>
      <c r="NAL42" s="71" t="s">
        <v>40</v>
      </c>
      <c r="NAM42" s="71" t="s">
        <v>40</v>
      </c>
      <c r="NAN42" s="71" t="s">
        <v>40</v>
      </c>
      <c r="NAO42" s="71" t="s">
        <v>40</v>
      </c>
      <c r="NAP42" s="71" t="s">
        <v>40</v>
      </c>
      <c r="NAQ42" s="71" t="s">
        <v>40</v>
      </c>
      <c r="NAR42" s="71" t="s">
        <v>40</v>
      </c>
      <c r="NAS42" s="71" t="s">
        <v>40</v>
      </c>
      <c r="NAT42" s="71" t="s">
        <v>40</v>
      </c>
      <c r="NAU42" s="71" t="s">
        <v>40</v>
      </c>
      <c r="NAV42" s="71" t="s">
        <v>40</v>
      </c>
      <c r="NAW42" s="71" t="s">
        <v>40</v>
      </c>
      <c r="NAX42" s="71" t="s">
        <v>40</v>
      </c>
      <c r="NAY42" s="71" t="s">
        <v>40</v>
      </c>
      <c r="NAZ42" s="71" t="s">
        <v>40</v>
      </c>
      <c r="NBA42" s="71" t="s">
        <v>40</v>
      </c>
      <c r="NBB42" s="71" t="s">
        <v>40</v>
      </c>
      <c r="NBC42" s="71" t="s">
        <v>40</v>
      </c>
      <c r="NBD42" s="71" t="s">
        <v>40</v>
      </c>
      <c r="NBE42" s="71" t="s">
        <v>40</v>
      </c>
      <c r="NBF42" s="71" t="s">
        <v>40</v>
      </c>
      <c r="NBG42" s="71" t="s">
        <v>40</v>
      </c>
      <c r="NBH42" s="71" t="s">
        <v>40</v>
      </c>
      <c r="NBI42" s="71" t="s">
        <v>40</v>
      </c>
      <c r="NBJ42" s="71" t="s">
        <v>40</v>
      </c>
      <c r="NBK42" s="71" t="s">
        <v>40</v>
      </c>
      <c r="NBL42" s="71" t="s">
        <v>40</v>
      </c>
      <c r="NBM42" s="71" t="s">
        <v>40</v>
      </c>
      <c r="NBN42" s="71" t="s">
        <v>40</v>
      </c>
      <c r="NBO42" s="71" t="s">
        <v>40</v>
      </c>
      <c r="NBP42" s="71" t="s">
        <v>40</v>
      </c>
      <c r="NBQ42" s="71" t="s">
        <v>40</v>
      </c>
      <c r="NBR42" s="71" t="s">
        <v>40</v>
      </c>
      <c r="NBS42" s="71" t="s">
        <v>40</v>
      </c>
      <c r="NBT42" s="71" t="s">
        <v>40</v>
      </c>
      <c r="NBU42" s="71" t="s">
        <v>40</v>
      </c>
      <c r="NBV42" s="71" t="s">
        <v>40</v>
      </c>
      <c r="NBW42" s="71" t="s">
        <v>40</v>
      </c>
      <c r="NBX42" s="71" t="s">
        <v>40</v>
      </c>
      <c r="NBY42" s="71" t="s">
        <v>40</v>
      </c>
      <c r="NBZ42" s="71" t="s">
        <v>40</v>
      </c>
      <c r="NCA42" s="71" t="s">
        <v>40</v>
      </c>
      <c r="NCB42" s="71" t="s">
        <v>40</v>
      </c>
      <c r="NCC42" s="71" t="s">
        <v>40</v>
      </c>
      <c r="NCD42" s="71" t="s">
        <v>40</v>
      </c>
      <c r="NCE42" s="71" t="s">
        <v>40</v>
      </c>
      <c r="NCF42" s="71" t="s">
        <v>40</v>
      </c>
      <c r="NCG42" s="71" t="s">
        <v>40</v>
      </c>
      <c r="NCH42" s="71" t="s">
        <v>40</v>
      </c>
      <c r="NCI42" s="71" t="s">
        <v>40</v>
      </c>
      <c r="NCJ42" s="71" t="s">
        <v>40</v>
      </c>
      <c r="NCK42" s="71" t="s">
        <v>40</v>
      </c>
      <c r="NCL42" s="71" t="s">
        <v>40</v>
      </c>
      <c r="NCM42" s="71" t="s">
        <v>40</v>
      </c>
      <c r="NCN42" s="71" t="s">
        <v>40</v>
      </c>
      <c r="NCO42" s="71" t="s">
        <v>40</v>
      </c>
      <c r="NCP42" s="71" t="s">
        <v>40</v>
      </c>
      <c r="NCQ42" s="71" t="s">
        <v>40</v>
      </c>
      <c r="NCR42" s="71" t="s">
        <v>40</v>
      </c>
      <c r="NCS42" s="71" t="s">
        <v>40</v>
      </c>
      <c r="NCT42" s="71" t="s">
        <v>40</v>
      </c>
      <c r="NCU42" s="71" t="s">
        <v>40</v>
      </c>
      <c r="NCV42" s="71" t="s">
        <v>40</v>
      </c>
      <c r="NCW42" s="71" t="s">
        <v>40</v>
      </c>
      <c r="NCX42" s="71" t="s">
        <v>40</v>
      </c>
      <c r="NCY42" s="71" t="s">
        <v>40</v>
      </c>
      <c r="NCZ42" s="71" t="s">
        <v>40</v>
      </c>
      <c r="NDA42" s="71" t="s">
        <v>40</v>
      </c>
      <c r="NDB42" s="71" t="s">
        <v>40</v>
      </c>
      <c r="NDC42" s="71" t="s">
        <v>40</v>
      </c>
      <c r="NDD42" s="71" t="s">
        <v>40</v>
      </c>
      <c r="NDE42" s="71" t="s">
        <v>40</v>
      </c>
      <c r="NDF42" s="71" t="s">
        <v>40</v>
      </c>
      <c r="NDG42" s="71" t="s">
        <v>40</v>
      </c>
      <c r="NDH42" s="71" t="s">
        <v>40</v>
      </c>
      <c r="NDI42" s="71" t="s">
        <v>40</v>
      </c>
      <c r="NDJ42" s="71" t="s">
        <v>40</v>
      </c>
      <c r="NDK42" s="71" t="s">
        <v>40</v>
      </c>
      <c r="NDL42" s="71" t="s">
        <v>40</v>
      </c>
      <c r="NDM42" s="71" t="s">
        <v>40</v>
      </c>
      <c r="NDN42" s="71" t="s">
        <v>40</v>
      </c>
      <c r="NDO42" s="71" t="s">
        <v>40</v>
      </c>
      <c r="NDP42" s="71" t="s">
        <v>40</v>
      </c>
      <c r="NDQ42" s="71" t="s">
        <v>40</v>
      </c>
      <c r="NDR42" s="71" t="s">
        <v>40</v>
      </c>
      <c r="NDS42" s="71" t="s">
        <v>40</v>
      </c>
      <c r="NDT42" s="71" t="s">
        <v>40</v>
      </c>
      <c r="NDU42" s="71" t="s">
        <v>40</v>
      </c>
      <c r="NDV42" s="71" t="s">
        <v>40</v>
      </c>
      <c r="NDW42" s="71" t="s">
        <v>40</v>
      </c>
      <c r="NDX42" s="71" t="s">
        <v>40</v>
      </c>
      <c r="NDY42" s="71" t="s">
        <v>40</v>
      </c>
      <c r="NDZ42" s="71" t="s">
        <v>40</v>
      </c>
      <c r="NEA42" s="71" t="s">
        <v>40</v>
      </c>
      <c r="NEB42" s="71" t="s">
        <v>40</v>
      </c>
      <c r="NEC42" s="71" t="s">
        <v>40</v>
      </c>
      <c r="NED42" s="71" t="s">
        <v>40</v>
      </c>
      <c r="NEE42" s="71" t="s">
        <v>40</v>
      </c>
      <c r="NEF42" s="71" t="s">
        <v>40</v>
      </c>
      <c r="NEG42" s="71" t="s">
        <v>40</v>
      </c>
      <c r="NEH42" s="71" t="s">
        <v>40</v>
      </c>
      <c r="NEI42" s="71" t="s">
        <v>40</v>
      </c>
      <c r="NEJ42" s="71" t="s">
        <v>40</v>
      </c>
      <c r="NEK42" s="71" t="s">
        <v>40</v>
      </c>
      <c r="NEL42" s="71" t="s">
        <v>40</v>
      </c>
      <c r="NEM42" s="71" t="s">
        <v>40</v>
      </c>
      <c r="NEN42" s="71" t="s">
        <v>40</v>
      </c>
      <c r="NEO42" s="71" t="s">
        <v>40</v>
      </c>
      <c r="NEP42" s="71" t="s">
        <v>40</v>
      </c>
      <c r="NEQ42" s="71" t="s">
        <v>40</v>
      </c>
      <c r="NER42" s="71" t="s">
        <v>40</v>
      </c>
      <c r="NES42" s="71" t="s">
        <v>40</v>
      </c>
      <c r="NET42" s="71" t="s">
        <v>40</v>
      </c>
      <c r="NEU42" s="71" t="s">
        <v>40</v>
      </c>
      <c r="NEV42" s="71" t="s">
        <v>40</v>
      </c>
      <c r="NEW42" s="71" t="s">
        <v>40</v>
      </c>
      <c r="NEX42" s="71" t="s">
        <v>40</v>
      </c>
      <c r="NEY42" s="71" t="s">
        <v>40</v>
      </c>
      <c r="NEZ42" s="71" t="s">
        <v>40</v>
      </c>
      <c r="NFA42" s="71" t="s">
        <v>40</v>
      </c>
      <c r="NFB42" s="71" t="s">
        <v>40</v>
      </c>
      <c r="NFC42" s="71" t="s">
        <v>40</v>
      </c>
      <c r="NFD42" s="71" t="s">
        <v>40</v>
      </c>
      <c r="NFE42" s="71" t="s">
        <v>40</v>
      </c>
      <c r="NFF42" s="71" t="s">
        <v>40</v>
      </c>
      <c r="NFG42" s="71" t="s">
        <v>40</v>
      </c>
      <c r="NFH42" s="71" t="s">
        <v>40</v>
      </c>
      <c r="NFI42" s="71" t="s">
        <v>40</v>
      </c>
      <c r="NFJ42" s="71" t="s">
        <v>40</v>
      </c>
      <c r="NFK42" s="71" t="s">
        <v>40</v>
      </c>
      <c r="NFL42" s="71" t="s">
        <v>40</v>
      </c>
      <c r="NFM42" s="71" t="s">
        <v>40</v>
      </c>
      <c r="NFN42" s="71" t="s">
        <v>40</v>
      </c>
      <c r="NFO42" s="71" t="s">
        <v>40</v>
      </c>
      <c r="NFP42" s="71" t="s">
        <v>40</v>
      </c>
      <c r="NFQ42" s="71" t="s">
        <v>40</v>
      </c>
      <c r="NFR42" s="71" t="s">
        <v>40</v>
      </c>
      <c r="NFS42" s="71" t="s">
        <v>40</v>
      </c>
      <c r="NFT42" s="71" t="s">
        <v>40</v>
      </c>
      <c r="NFU42" s="71" t="s">
        <v>40</v>
      </c>
      <c r="NFV42" s="71" t="s">
        <v>40</v>
      </c>
      <c r="NFW42" s="71" t="s">
        <v>40</v>
      </c>
      <c r="NFX42" s="71" t="s">
        <v>40</v>
      </c>
      <c r="NFY42" s="71" t="s">
        <v>40</v>
      </c>
      <c r="NFZ42" s="71" t="s">
        <v>40</v>
      </c>
      <c r="NGA42" s="71" t="s">
        <v>40</v>
      </c>
      <c r="NGB42" s="71" t="s">
        <v>40</v>
      </c>
      <c r="NGC42" s="71" t="s">
        <v>40</v>
      </c>
      <c r="NGD42" s="71" t="s">
        <v>40</v>
      </c>
      <c r="NGE42" s="71" t="s">
        <v>40</v>
      </c>
      <c r="NGF42" s="71" t="s">
        <v>40</v>
      </c>
      <c r="NGG42" s="71" t="s">
        <v>40</v>
      </c>
      <c r="NGH42" s="71" t="s">
        <v>40</v>
      </c>
      <c r="NGI42" s="71" t="s">
        <v>40</v>
      </c>
      <c r="NGJ42" s="71" t="s">
        <v>40</v>
      </c>
      <c r="NGK42" s="71" t="s">
        <v>40</v>
      </c>
      <c r="NGL42" s="71" t="s">
        <v>40</v>
      </c>
      <c r="NGM42" s="71" t="s">
        <v>40</v>
      </c>
      <c r="NGN42" s="71" t="s">
        <v>40</v>
      </c>
      <c r="NGO42" s="71" t="s">
        <v>40</v>
      </c>
      <c r="NGP42" s="71" t="s">
        <v>40</v>
      </c>
      <c r="NGQ42" s="71" t="s">
        <v>40</v>
      </c>
      <c r="NGR42" s="71" t="s">
        <v>40</v>
      </c>
      <c r="NGS42" s="71" t="s">
        <v>40</v>
      </c>
      <c r="NGT42" s="71" t="s">
        <v>40</v>
      </c>
      <c r="NGU42" s="71" t="s">
        <v>40</v>
      </c>
      <c r="NGV42" s="71" t="s">
        <v>40</v>
      </c>
      <c r="NGW42" s="71" t="s">
        <v>40</v>
      </c>
      <c r="NGX42" s="71" t="s">
        <v>40</v>
      </c>
      <c r="NGY42" s="71" t="s">
        <v>40</v>
      </c>
      <c r="NGZ42" s="71" t="s">
        <v>40</v>
      </c>
      <c r="NHA42" s="71" t="s">
        <v>40</v>
      </c>
      <c r="NHB42" s="71" t="s">
        <v>40</v>
      </c>
      <c r="NHC42" s="71" t="s">
        <v>40</v>
      </c>
      <c r="NHD42" s="71" t="s">
        <v>40</v>
      </c>
      <c r="NHE42" s="71" t="s">
        <v>40</v>
      </c>
      <c r="NHF42" s="71" t="s">
        <v>40</v>
      </c>
      <c r="NHG42" s="71" t="s">
        <v>40</v>
      </c>
      <c r="NHH42" s="71" t="s">
        <v>40</v>
      </c>
      <c r="NHI42" s="71" t="s">
        <v>40</v>
      </c>
      <c r="NHJ42" s="71" t="s">
        <v>40</v>
      </c>
      <c r="NHK42" s="71" t="s">
        <v>40</v>
      </c>
      <c r="NHL42" s="71" t="s">
        <v>40</v>
      </c>
      <c r="NHM42" s="71" t="s">
        <v>40</v>
      </c>
      <c r="NHN42" s="71" t="s">
        <v>40</v>
      </c>
      <c r="NHO42" s="71" t="s">
        <v>40</v>
      </c>
      <c r="NHP42" s="71" t="s">
        <v>40</v>
      </c>
      <c r="NHQ42" s="71" t="s">
        <v>40</v>
      </c>
      <c r="NHR42" s="71" t="s">
        <v>40</v>
      </c>
      <c r="NHS42" s="71" t="s">
        <v>40</v>
      </c>
      <c r="NHT42" s="71" t="s">
        <v>40</v>
      </c>
      <c r="NHU42" s="71" t="s">
        <v>40</v>
      </c>
      <c r="NHV42" s="71" t="s">
        <v>40</v>
      </c>
      <c r="NHW42" s="71" t="s">
        <v>40</v>
      </c>
      <c r="NHX42" s="71" t="s">
        <v>40</v>
      </c>
      <c r="NHY42" s="71" t="s">
        <v>40</v>
      </c>
      <c r="NHZ42" s="71" t="s">
        <v>40</v>
      </c>
      <c r="NIA42" s="71" t="s">
        <v>40</v>
      </c>
      <c r="NIB42" s="71" t="s">
        <v>40</v>
      </c>
      <c r="NIC42" s="71" t="s">
        <v>40</v>
      </c>
      <c r="NID42" s="71" t="s">
        <v>40</v>
      </c>
      <c r="NIE42" s="71" t="s">
        <v>40</v>
      </c>
      <c r="NIF42" s="71" t="s">
        <v>40</v>
      </c>
      <c r="NIG42" s="71" t="s">
        <v>40</v>
      </c>
      <c r="NIH42" s="71" t="s">
        <v>40</v>
      </c>
      <c r="NII42" s="71" t="s">
        <v>40</v>
      </c>
      <c r="NIJ42" s="71" t="s">
        <v>40</v>
      </c>
      <c r="NIK42" s="71" t="s">
        <v>40</v>
      </c>
      <c r="NIL42" s="71" t="s">
        <v>40</v>
      </c>
      <c r="NIM42" s="71" t="s">
        <v>40</v>
      </c>
      <c r="NIN42" s="71" t="s">
        <v>40</v>
      </c>
      <c r="NIO42" s="71" t="s">
        <v>40</v>
      </c>
      <c r="NIP42" s="71" t="s">
        <v>40</v>
      </c>
      <c r="NIQ42" s="71" t="s">
        <v>40</v>
      </c>
      <c r="NIR42" s="71" t="s">
        <v>40</v>
      </c>
      <c r="NIS42" s="71" t="s">
        <v>40</v>
      </c>
      <c r="NIT42" s="71" t="s">
        <v>40</v>
      </c>
      <c r="NIU42" s="71" t="s">
        <v>40</v>
      </c>
      <c r="NIV42" s="71" t="s">
        <v>40</v>
      </c>
      <c r="NIW42" s="71" t="s">
        <v>40</v>
      </c>
      <c r="NIX42" s="71" t="s">
        <v>40</v>
      </c>
      <c r="NIY42" s="71" t="s">
        <v>40</v>
      </c>
      <c r="NIZ42" s="71" t="s">
        <v>40</v>
      </c>
      <c r="NJA42" s="71" t="s">
        <v>40</v>
      </c>
      <c r="NJB42" s="71" t="s">
        <v>40</v>
      </c>
      <c r="NJC42" s="71" t="s">
        <v>40</v>
      </c>
      <c r="NJD42" s="71" t="s">
        <v>40</v>
      </c>
      <c r="NJE42" s="71" t="s">
        <v>40</v>
      </c>
      <c r="NJF42" s="71" t="s">
        <v>40</v>
      </c>
      <c r="NJG42" s="71" t="s">
        <v>40</v>
      </c>
      <c r="NJH42" s="71" t="s">
        <v>40</v>
      </c>
      <c r="NJI42" s="71" t="s">
        <v>40</v>
      </c>
      <c r="NJJ42" s="71" t="s">
        <v>40</v>
      </c>
      <c r="NJK42" s="71" t="s">
        <v>40</v>
      </c>
      <c r="NJL42" s="71" t="s">
        <v>40</v>
      </c>
      <c r="NJM42" s="71" t="s">
        <v>40</v>
      </c>
      <c r="NJN42" s="71" t="s">
        <v>40</v>
      </c>
      <c r="NJO42" s="71" t="s">
        <v>40</v>
      </c>
      <c r="NJP42" s="71" t="s">
        <v>40</v>
      </c>
      <c r="NJQ42" s="71" t="s">
        <v>40</v>
      </c>
      <c r="NJR42" s="71" t="s">
        <v>40</v>
      </c>
      <c r="NJS42" s="71" t="s">
        <v>40</v>
      </c>
      <c r="NJT42" s="71" t="s">
        <v>40</v>
      </c>
      <c r="NJU42" s="71" t="s">
        <v>40</v>
      </c>
      <c r="NJV42" s="71" t="s">
        <v>40</v>
      </c>
      <c r="NJW42" s="71" t="s">
        <v>40</v>
      </c>
      <c r="NJX42" s="71" t="s">
        <v>40</v>
      </c>
      <c r="NJY42" s="71" t="s">
        <v>40</v>
      </c>
      <c r="NJZ42" s="71" t="s">
        <v>40</v>
      </c>
      <c r="NKA42" s="71" t="s">
        <v>40</v>
      </c>
      <c r="NKB42" s="71" t="s">
        <v>40</v>
      </c>
      <c r="NKC42" s="71" t="s">
        <v>40</v>
      </c>
      <c r="NKD42" s="71" t="s">
        <v>40</v>
      </c>
      <c r="NKE42" s="71" t="s">
        <v>40</v>
      </c>
      <c r="NKF42" s="71" t="s">
        <v>40</v>
      </c>
      <c r="NKG42" s="71" t="s">
        <v>40</v>
      </c>
      <c r="NKH42" s="71" t="s">
        <v>40</v>
      </c>
      <c r="NKI42" s="71" t="s">
        <v>40</v>
      </c>
      <c r="NKJ42" s="71" t="s">
        <v>40</v>
      </c>
      <c r="NKK42" s="71" t="s">
        <v>40</v>
      </c>
      <c r="NKL42" s="71" t="s">
        <v>40</v>
      </c>
      <c r="NKM42" s="71" t="s">
        <v>40</v>
      </c>
      <c r="NKN42" s="71" t="s">
        <v>40</v>
      </c>
      <c r="NKO42" s="71" t="s">
        <v>40</v>
      </c>
      <c r="NKP42" s="71" t="s">
        <v>40</v>
      </c>
      <c r="NKQ42" s="71" t="s">
        <v>40</v>
      </c>
      <c r="NKR42" s="71" t="s">
        <v>40</v>
      </c>
      <c r="NKS42" s="71" t="s">
        <v>40</v>
      </c>
      <c r="NKT42" s="71" t="s">
        <v>40</v>
      </c>
      <c r="NKU42" s="71" t="s">
        <v>40</v>
      </c>
      <c r="NKV42" s="71" t="s">
        <v>40</v>
      </c>
      <c r="NKW42" s="71" t="s">
        <v>40</v>
      </c>
      <c r="NKX42" s="71" t="s">
        <v>40</v>
      </c>
      <c r="NKY42" s="71" t="s">
        <v>40</v>
      </c>
      <c r="NKZ42" s="71" t="s">
        <v>40</v>
      </c>
      <c r="NLA42" s="71" t="s">
        <v>40</v>
      </c>
      <c r="NLB42" s="71" t="s">
        <v>40</v>
      </c>
      <c r="NLC42" s="71" t="s">
        <v>40</v>
      </c>
      <c r="NLD42" s="71" t="s">
        <v>40</v>
      </c>
      <c r="NLE42" s="71" t="s">
        <v>40</v>
      </c>
      <c r="NLF42" s="71" t="s">
        <v>40</v>
      </c>
      <c r="NLG42" s="71" t="s">
        <v>40</v>
      </c>
      <c r="NLH42" s="71" t="s">
        <v>40</v>
      </c>
      <c r="NLI42" s="71" t="s">
        <v>40</v>
      </c>
      <c r="NLJ42" s="71" t="s">
        <v>40</v>
      </c>
      <c r="NLK42" s="71" t="s">
        <v>40</v>
      </c>
      <c r="NLL42" s="71" t="s">
        <v>40</v>
      </c>
      <c r="NLM42" s="71" t="s">
        <v>40</v>
      </c>
      <c r="NLN42" s="71" t="s">
        <v>40</v>
      </c>
      <c r="NLO42" s="71" t="s">
        <v>40</v>
      </c>
      <c r="NLP42" s="71" t="s">
        <v>40</v>
      </c>
      <c r="NLQ42" s="71" t="s">
        <v>40</v>
      </c>
      <c r="NLR42" s="71" t="s">
        <v>40</v>
      </c>
      <c r="NLS42" s="71" t="s">
        <v>40</v>
      </c>
      <c r="NLT42" s="71" t="s">
        <v>40</v>
      </c>
      <c r="NLU42" s="71" t="s">
        <v>40</v>
      </c>
      <c r="NLV42" s="71" t="s">
        <v>40</v>
      </c>
      <c r="NLW42" s="71" t="s">
        <v>40</v>
      </c>
      <c r="NLX42" s="71" t="s">
        <v>40</v>
      </c>
      <c r="NLY42" s="71" t="s">
        <v>40</v>
      </c>
      <c r="NLZ42" s="71" t="s">
        <v>40</v>
      </c>
      <c r="NMA42" s="71" t="s">
        <v>40</v>
      </c>
      <c r="NMB42" s="71" t="s">
        <v>40</v>
      </c>
      <c r="NMC42" s="71" t="s">
        <v>40</v>
      </c>
      <c r="NMD42" s="71" t="s">
        <v>40</v>
      </c>
      <c r="NME42" s="71" t="s">
        <v>40</v>
      </c>
      <c r="NMF42" s="71" t="s">
        <v>40</v>
      </c>
      <c r="NMG42" s="71" t="s">
        <v>40</v>
      </c>
      <c r="NMH42" s="71" t="s">
        <v>40</v>
      </c>
      <c r="NMI42" s="71" t="s">
        <v>40</v>
      </c>
      <c r="NMJ42" s="71" t="s">
        <v>40</v>
      </c>
      <c r="NMK42" s="71" t="s">
        <v>40</v>
      </c>
      <c r="NML42" s="71" t="s">
        <v>40</v>
      </c>
      <c r="NMM42" s="71" t="s">
        <v>40</v>
      </c>
      <c r="NMN42" s="71" t="s">
        <v>40</v>
      </c>
      <c r="NMO42" s="71" t="s">
        <v>40</v>
      </c>
      <c r="NMP42" s="71" t="s">
        <v>40</v>
      </c>
      <c r="NMQ42" s="71" t="s">
        <v>40</v>
      </c>
      <c r="NMR42" s="71" t="s">
        <v>40</v>
      </c>
      <c r="NMS42" s="71" t="s">
        <v>40</v>
      </c>
      <c r="NMT42" s="71" t="s">
        <v>40</v>
      </c>
      <c r="NMU42" s="71" t="s">
        <v>40</v>
      </c>
      <c r="NMV42" s="71" t="s">
        <v>40</v>
      </c>
      <c r="NMW42" s="71" t="s">
        <v>40</v>
      </c>
      <c r="NMX42" s="71" t="s">
        <v>40</v>
      </c>
      <c r="NMY42" s="71" t="s">
        <v>40</v>
      </c>
      <c r="NMZ42" s="71" t="s">
        <v>40</v>
      </c>
      <c r="NNA42" s="71" t="s">
        <v>40</v>
      </c>
      <c r="NNB42" s="71" t="s">
        <v>40</v>
      </c>
      <c r="NNC42" s="71" t="s">
        <v>40</v>
      </c>
      <c r="NND42" s="71" t="s">
        <v>40</v>
      </c>
      <c r="NNE42" s="71" t="s">
        <v>40</v>
      </c>
      <c r="NNF42" s="71" t="s">
        <v>40</v>
      </c>
      <c r="NNG42" s="71" t="s">
        <v>40</v>
      </c>
      <c r="NNH42" s="71" t="s">
        <v>40</v>
      </c>
      <c r="NNI42" s="71" t="s">
        <v>40</v>
      </c>
      <c r="NNJ42" s="71" t="s">
        <v>40</v>
      </c>
      <c r="NNK42" s="71" t="s">
        <v>40</v>
      </c>
      <c r="NNL42" s="71" t="s">
        <v>40</v>
      </c>
      <c r="NNM42" s="71" t="s">
        <v>40</v>
      </c>
      <c r="NNN42" s="71" t="s">
        <v>40</v>
      </c>
      <c r="NNO42" s="71" t="s">
        <v>40</v>
      </c>
      <c r="NNP42" s="71" t="s">
        <v>40</v>
      </c>
      <c r="NNQ42" s="71" t="s">
        <v>40</v>
      </c>
      <c r="NNR42" s="71" t="s">
        <v>40</v>
      </c>
      <c r="NNS42" s="71" t="s">
        <v>40</v>
      </c>
      <c r="NNT42" s="71" t="s">
        <v>40</v>
      </c>
      <c r="NNU42" s="71" t="s">
        <v>40</v>
      </c>
      <c r="NNV42" s="71" t="s">
        <v>40</v>
      </c>
      <c r="NNW42" s="71" t="s">
        <v>40</v>
      </c>
      <c r="NNX42" s="71" t="s">
        <v>40</v>
      </c>
      <c r="NNY42" s="71" t="s">
        <v>40</v>
      </c>
      <c r="NNZ42" s="71" t="s">
        <v>40</v>
      </c>
      <c r="NOA42" s="71" t="s">
        <v>40</v>
      </c>
      <c r="NOB42" s="71" t="s">
        <v>40</v>
      </c>
      <c r="NOC42" s="71" t="s">
        <v>40</v>
      </c>
      <c r="NOD42" s="71" t="s">
        <v>40</v>
      </c>
      <c r="NOE42" s="71" t="s">
        <v>40</v>
      </c>
      <c r="NOF42" s="71" t="s">
        <v>40</v>
      </c>
      <c r="NOG42" s="71" t="s">
        <v>40</v>
      </c>
      <c r="NOH42" s="71" t="s">
        <v>40</v>
      </c>
      <c r="NOI42" s="71" t="s">
        <v>40</v>
      </c>
      <c r="NOJ42" s="71" t="s">
        <v>40</v>
      </c>
      <c r="NOK42" s="71" t="s">
        <v>40</v>
      </c>
      <c r="NOL42" s="71" t="s">
        <v>40</v>
      </c>
      <c r="NOM42" s="71" t="s">
        <v>40</v>
      </c>
      <c r="NON42" s="71" t="s">
        <v>40</v>
      </c>
      <c r="NOO42" s="71" t="s">
        <v>40</v>
      </c>
      <c r="NOP42" s="71" t="s">
        <v>40</v>
      </c>
      <c r="NOQ42" s="71" t="s">
        <v>40</v>
      </c>
      <c r="NOR42" s="71" t="s">
        <v>40</v>
      </c>
      <c r="NOS42" s="71" t="s">
        <v>40</v>
      </c>
      <c r="NOT42" s="71" t="s">
        <v>40</v>
      </c>
      <c r="NOU42" s="71" t="s">
        <v>40</v>
      </c>
      <c r="NOV42" s="71" t="s">
        <v>40</v>
      </c>
      <c r="NOW42" s="71" t="s">
        <v>40</v>
      </c>
      <c r="NOX42" s="71" t="s">
        <v>40</v>
      </c>
      <c r="NOY42" s="71" t="s">
        <v>40</v>
      </c>
      <c r="NOZ42" s="71" t="s">
        <v>40</v>
      </c>
      <c r="NPA42" s="71" t="s">
        <v>40</v>
      </c>
      <c r="NPB42" s="71" t="s">
        <v>40</v>
      </c>
      <c r="NPC42" s="71" t="s">
        <v>40</v>
      </c>
      <c r="NPD42" s="71" t="s">
        <v>40</v>
      </c>
      <c r="NPE42" s="71" t="s">
        <v>40</v>
      </c>
      <c r="NPF42" s="71" t="s">
        <v>40</v>
      </c>
      <c r="NPG42" s="71" t="s">
        <v>40</v>
      </c>
      <c r="NPH42" s="71" t="s">
        <v>40</v>
      </c>
      <c r="NPI42" s="71" t="s">
        <v>40</v>
      </c>
      <c r="NPJ42" s="71" t="s">
        <v>40</v>
      </c>
      <c r="NPK42" s="71" t="s">
        <v>40</v>
      </c>
      <c r="NPL42" s="71" t="s">
        <v>40</v>
      </c>
      <c r="NPM42" s="71" t="s">
        <v>40</v>
      </c>
      <c r="NPN42" s="71" t="s">
        <v>40</v>
      </c>
      <c r="NPO42" s="71" t="s">
        <v>40</v>
      </c>
      <c r="NPP42" s="71" t="s">
        <v>40</v>
      </c>
      <c r="NPQ42" s="71" t="s">
        <v>40</v>
      </c>
      <c r="NPR42" s="71" t="s">
        <v>40</v>
      </c>
      <c r="NPS42" s="71" t="s">
        <v>40</v>
      </c>
      <c r="NPT42" s="71" t="s">
        <v>40</v>
      </c>
      <c r="NPU42" s="71" t="s">
        <v>40</v>
      </c>
      <c r="NPV42" s="71" t="s">
        <v>40</v>
      </c>
      <c r="NPW42" s="71" t="s">
        <v>40</v>
      </c>
      <c r="NPX42" s="71" t="s">
        <v>40</v>
      </c>
      <c r="NPY42" s="71" t="s">
        <v>40</v>
      </c>
      <c r="NPZ42" s="71" t="s">
        <v>40</v>
      </c>
      <c r="NQA42" s="71" t="s">
        <v>40</v>
      </c>
      <c r="NQB42" s="71" t="s">
        <v>40</v>
      </c>
      <c r="NQC42" s="71" t="s">
        <v>40</v>
      </c>
      <c r="NQD42" s="71" t="s">
        <v>40</v>
      </c>
      <c r="NQE42" s="71" t="s">
        <v>40</v>
      </c>
      <c r="NQF42" s="71" t="s">
        <v>40</v>
      </c>
      <c r="NQG42" s="71" t="s">
        <v>40</v>
      </c>
      <c r="NQH42" s="71" t="s">
        <v>40</v>
      </c>
      <c r="NQI42" s="71" t="s">
        <v>40</v>
      </c>
      <c r="NQJ42" s="71" t="s">
        <v>40</v>
      </c>
      <c r="NQK42" s="71" t="s">
        <v>40</v>
      </c>
      <c r="NQL42" s="71" t="s">
        <v>40</v>
      </c>
      <c r="NQM42" s="71" t="s">
        <v>40</v>
      </c>
      <c r="NQN42" s="71" t="s">
        <v>40</v>
      </c>
      <c r="NQO42" s="71" t="s">
        <v>40</v>
      </c>
      <c r="NQP42" s="71" t="s">
        <v>40</v>
      </c>
      <c r="NQQ42" s="71" t="s">
        <v>40</v>
      </c>
      <c r="NQR42" s="71" t="s">
        <v>40</v>
      </c>
      <c r="NQS42" s="71" t="s">
        <v>40</v>
      </c>
      <c r="NQT42" s="71" t="s">
        <v>40</v>
      </c>
      <c r="NQU42" s="71" t="s">
        <v>40</v>
      </c>
      <c r="NQV42" s="71" t="s">
        <v>40</v>
      </c>
      <c r="NQW42" s="71" t="s">
        <v>40</v>
      </c>
      <c r="NQX42" s="71" t="s">
        <v>40</v>
      </c>
      <c r="NQY42" s="71" t="s">
        <v>40</v>
      </c>
      <c r="NQZ42" s="71" t="s">
        <v>40</v>
      </c>
      <c r="NRA42" s="71" t="s">
        <v>40</v>
      </c>
      <c r="NRB42" s="71" t="s">
        <v>40</v>
      </c>
      <c r="NRC42" s="71" t="s">
        <v>40</v>
      </c>
      <c r="NRD42" s="71" t="s">
        <v>40</v>
      </c>
      <c r="NRE42" s="71" t="s">
        <v>40</v>
      </c>
      <c r="NRF42" s="71" t="s">
        <v>40</v>
      </c>
      <c r="NRG42" s="71" t="s">
        <v>40</v>
      </c>
      <c r="NRH42" s="71" t="s">
        <v>40</v>
      </c>
      <c r="NRI42" s="71" t="s">
        <v>40</v>
      </c>
      <c r="NRJ42" s="71" t="s">
        <v>40</v>
      </c>
      <c r="NRK42" s="71" t="s">
        <v>40</v>
      </c>
      <c r="NRL42" s="71" t="s">
        <v>40</v>
      </c>
      <c r="NRM42" s="71" t="s">
        <v>40</v>
      </c>
      <c r="NRN42" s="71" t="s">
        <v>40</v>
      </c>
      <c r="NRO42" s="71" t="s">
        <v>40</v>
      </c>
      <c r="NRP42" s="71" t="s">
        <v>40</v>
      </c>
      <c r="NRQ42" s="71" t="s">
        <v>40</v>
      </c>
      <c r="NRR42" s="71" t="s">
        <v>40</v>
      </c>
      <c r="NRS42" s="71" t="s">
        <v>40</v>
      </c>
      <c r="NRT42" s="71" t="s">
        <v>40</v>
      </c>
      <c r="NRU42" s="71" t="s">
        <v>40</v>
      </c>
      <c r="NRV42" s="71" t="s">
        <v>40</v>
      </c>
      <c r="NRW42" s="71" t="s">
        <v>40</v>
      </c>
      <c r="NRX42" s="71" t="s">
        <v>40</v>
      </c>
      <c r="NRY42" s="71" t="s">
        <v>40</v>
      </c>
      <c r="NRZ42" s="71" t="s">
        <v>40</v>
      </c>
      <c r="NSA42" s="71" t="s">
        <v>40</v>
      </c>
      <c r="NSB42" s="71" t="s">
        <v>40</v>
      </c>
      <c r="NSC42" s="71" t="s">
        <v>40</v>
      </c>
      <c r="NSD42" s="71" t="s">
        <v>40</v>
      </c>
      <c r="NSE42" s="71" t="s">
        <v>40</v>
      </c>
      <c r="NSF42" s="71" t="s">
        <v>40</v>
      </c>
      <c r="NSG42" s="71" t="s">
        <v>40</v>
      </c>
      <c r="NSH42" s="71" t="s">
        <v>40</v>
      </c>
      <c r="NSI42" s="71" t="s">
        <v>40</v>
      </c>
      <c r="NSJ42" s="71" t="s">
        <v>40</v>
      </c>
      <c r="NSK42" s="71" t="s">
        <v>40</v>
      </c>
      <c r="NSL42" s="71" t="s">
        <v>40</v>
      </c>
      <c r="NSM42" s="71" t="s">
        <v>40</v>
      </c>
      <c r="NSN42" s="71" t="s">
        <v>40</v>
      </c>
      <c r="NSO42" s="71" t="s">
        <v>40</v>
      </c>
      <c r="NSP42" s="71" t="s">
        <v>40</v>
      </c>
      <c r="NSQ42" s="71" t="s">
        <v>40</v>
      </c>
      <c r="NSR42" s="71" t="s">
        <v>40</v>
      </c>
      <c r="NSS42" s="71" t="s">
        <v>40</v>
      </c>
      <c r="NST42" s="71" t="s">
        <v>40</v>
      </c>
      <c r="NSU42" s="71" t="s">
        <v>40</v>
      </c>
      <c r="NSV42" s="71" t="s">
        <v>40</v>
      </c>
      <c r="NSW42" s="71" t="s">
        <v>40</v>
      </c>
      <c r="NSX42" s="71" t="s">
        <v>40</v>
      </c>
      <c r="NSY42" s="71" t="s">
        <v>40</v>
      </c>
      <c r="NSZ42" s="71" t="s">
        <v>40</v>
      </c>
      <c r="NTA42" s="71" t="s">
        <v>40</v>
      </c>
      <c r="NTB42" s="71" t="s">
        <v>40</v>
      </c>
      <c r="NTC42" s="71" t="s">
        <v>40</v>
      </c>
      <c r="NTD42" s="71" t="s">
        <v>40</v>
      </c>
      <c r="NTE42" s="71" t="s">
        <v>40</v>
      </c>
      <c r="NTF42" s="71" t="s">
        <v>40</v>
      </c>
      <c r="NTG42" s="71" t="s">
        <v>40</v>
      </c>
      <c r="NTH42" s="71" t="s">
        <v>40</v>
      </c>
      <c r="NTI42" s="71" t="s">
        <v>40</v>
      </c>
      <c r="NTJ42" s="71" t="s">
        <v>40</v>
      </c>
      <c r="NTK42" s="71" t="s">
        <v>40</v>
      </c>
      <c r="NTL42" s="71" t="s">
        <v>40</v>
      </c>
      <c r="NTM42" s="71" t="s">
        <v>40</v>
      </c>
      <c r="NTN42" s="71" t="s">
        <v>40</v>
      </c>
      <c r="NTO42" s="71" t="s">
        <v>40</v>
      </c>
      <c r="NTP42" s="71" t="s">
        <v>40</v>
      </c>
      <c r="NTQ42" s="71" t="s">
        <v>40</v>
      </c>
      <c r="NTR42" s="71" t="s">
        <v>40</v>
      </c>
      <c r="NTS42" s="71" t="s">
        <v>40</v>
      </c>
      <c r="NTT42" s="71" t="s">
        <v>40</v>
      </c>
      <c r="NTU42" s="71" t="s">
        <v>40</v>
      </c>
      <c r="NTV42" s="71" t="s">
        <v>40</v>
      </c>
      <c r="NTW42" s="71" t="s">
        <v>40</v>
      </c>
      <c r="NTX42" s="71" t="s">
        <v>40</v>
      </c>
      <c r="NTY42" s="71" t="s">
        <v>40</v>
      </c>
      <c r="NTZ42" s="71" t="s">
        <v>40</v>
      </c>
      <c r="NUA42" s="71" t="s">
        <v>40</v>
      </c>
      <c r="NUB42" s="71" t="s">
        <v>40</v>
      </c>
      <c r="NUC42" s="71" t="s">
        <v>40</v>
      </c>
      <c r="NUD42" s="71" t="s">
        <v>40</v>
      </c>
      <c r="NUE42" s="71" t="s">
        <v>40</v>
      </c>
      <c r="NUF42" s="71" t="s">
        <v>40</v>
      </c>
      <c r="NUG42" s="71" t="s">
        <v>40</v>
      </c>
      <c r="NUH42" s="71" t="s">
        <v>40</v>
      </c>
      <c r="NUI42" s="71" t="s">
        <v>40</v>
      </c>
      <c r="NUJ42" s="71" t="s">
        <v>40</v>
      </c>
      <c r="NUK42" s="71" t="s">
        <v>40</v>
      </c>
      <c r="NUL42" s="71" t="s">
        <v>40</v>
      </c>
      <c r="NUM42" s="71" t="s">
        <v>40</v>
      </c>
      <c r="NUN42" s="71" t="s">
        <v>40</v>
      </c>
      <c r="NUO42" s="71" t="s">
        <v>40</v>
      </c>
      <c r="NUP42" s="71" t="s">
        <v>40</v>
      </c>
      <c r="NUQ42" s="71" t="s">
        <v>40</v>
      </c>
      <c r="NUR42" s="71" t="s">
        <v>40</v>
      </c>
      <c r="NUS42" s="71" t="s">
        <v>40</v>
      </c>
      <c r="NUT42" s="71" t="s">
        <v>40</v>
      </c>
      <c r="NUU42" s="71" t="s">
        <v>40</v>
      </c>
      <c r="NUV42" s="71" t="s">
        <v>40</v>
      </c>
      <c r="NUW42" s="71" t="s">
        <v>40</v>
      </c>
      <c r="NUX42" s="71" t="s">
        <v>40</v>
      </c>
      <c r="NUY42" s="71" t="s">
        <v>40</v>
      </c>
      <c r="NUZ42" s="71" t="s">
        <v>40</v>
      </c>
      <c r="NVA42" s="71" t="s">
        <v>40</v>
      </c>
      <c r="NVB42" s="71" t="s">
        <v>40</v>
      </c>
      <c r="NVC42" s="71" t="s">
        <v>40</v>
      </c>
      <c r="NVD42" s="71" t="s">
        <v>40</v>
      </c>
      <c r="NVE42" s="71" t="s">
        <v>40</v>
      </c>
      <c r="NVF42" s="71" t="s">
        <v>40</v>
      </c>
      <c r="NVG42" s="71" t="s">
        <v>40</v>
      </c>
      <c r="NVH42" s="71" t="s">
        <v>40</v>
      </c>
      <c r="NVI42" s="71" t="s">
        <v>40</v>
      </c>
      <c r="NVJ42" s="71" t="s">
        <v>40</v>
      </c>
      <c r="NVK42" s="71" t="s">
        <v>40</v>
      </c>
      <c r="NVL42" s="71" t="s">
        <v>40</v>
      </c>
      <c r="NVM42" s="71" t="s">
        <v>40</v>
      </c>
      <c r="NVN42" s="71" t="s">
        <v>40</v>
      </c>
      <c r="NVO42" s="71" t="s">
        <v>40</v>
      </c>
      <c r="NVP42" s="71" t="s">
        <v>40</v>
      </c>
      <c r="NVQ42" s="71" t="s">
        <v>40</v>
      </c>
      <c r="NVR42" s="71" t="s">
        <v>40</v>
      </c>
      <c r="NVS42" s="71" t="s">
        <v>40</v>
      </c>
      <c r="NVT42" s="71" t="s">
        <v>40</v>
      </c>
      <c r="NVU42" s="71" t="s">
        <v>40</v>
      </c>
      <c r="NVV42" s="71" t="s">
        <v>40</v>
      </c>
      <c r="NVW42" s="71" t="s">
        <v>40</v>
      </c>
      <c r="NVX42" s="71" t="s">
        <v>40</v>
      </c>
      <c r="NVY42" s="71" t="s">
        <v>40</v>
      </c>
      <c r="NVZ42" s="71" t="s">
        <v>40</v>
      </c>
      <c r="NWA42" s="71" t="s">
        <v>40</v>
      </c>
      <c r="NWB42" s="71" t="s">
        <v>40</v>
      </c>
      <c r="NWC42" s="71" t="s">
        <v>40</v>
      </c>
      <c r="NWD42" s="71" t="s">
        <v>40</v>
      </c>
      <c r="NWE42" s="71" t="s">
        <v>40</v>
      </c>
      <c r="NWF42" s="71" t="s">
        <v>40</v>
      </c>
      <c r="NWG42" s="71" t="s">
        <v>40</v>
      </c>
      <c r="NWH42" s="71" t="s">
        <v>40</v>
      </c>
      <c r="NWI42" s="71" t="s">
        <v>40</v>
      </c>
      <c r="NWJ42" s="71" t="s">
        <v>40</v>
      </c>
      <c r="NWK42" s="71" t="s">
        <v>40</v>
      </c>
      <c r="NWL42" s="71" t="s">
        <v>40</v>
      </c>
      <c r="NWM42" s="71" t="s">
        <v>40</v>
      </c>
      <c r="NWN42" s="71" t="s">
        <v>40</v>
      </c>
      <c r="NWO42" s="71" t="s">
        <v>40</v>
      </c>
      <c r="NWP42" s="71" t="s">
        <v>40</v>
      </c>
      <c r="NWQ42" s="71" t="s">
        <v>40</v>
      </c>
      <c r="NWR42" s="71" t="s">
        <v>40</v>
      </c>
      <c r="NWS42" s="71" t="s">
        <v>40</v>
      </c>
      <c r="NWT42" s="71" t="s">
        <v>40</v>
      </c>
      <c r="NWU42" s="71" t="s">
        <v>40</v>
      </c>
      <c r="NWV42" s="71" t="s">
        <v>40</v>
      </c>
      <c r="NWW42" s="71" t="s">
        <v>40</v>
      </c>
      <c r="NWX42" s="71" t="s">
        <v>40</v>
      </c>
      <c r="NWY42" s="71" t="s">
        <v>40</v>
      </c>
      <c r="NWZ42" s="71" t="s">
        <v>40</v>
      </c>
      <c r="NXA42" s="71" t="s">
        <v>40</v>
      </c>
      <c r="NXB42" s="71" t="s">
        <v>40</v>
      </c>
      <c r="NXC42" s="71" t="s">
        <v>40</v>
      </c>
      <c r="NXD42" s="71" t="s">
        <v>40</v>
      </c>
      <c r="NXE42" s="71" t="s">
        <v>40</v>
      </c>
      <c r="NXF42" s="71" t="s">
        <v>40</v>
      </c>
      <c r="NXG42" s="71" t="s">
        <v>40</v>
      </c>
      <c r="NXH42" s="71" t="s">
        <v>40</v>
      </c>
      <c r="NXI42" s="71" t="s">
        <v>40</v>
      </c>
      <c r="NXJ42" s="71" t="s">
        <v>40</v>
      </c>
      <c r="NXK42" s="71" t="s">
        <v>40</v>
      </c>
      <c r="NXL42" s="71" t="s">
        <v>40</v>
      </c>
      <c r="NXM42" s="71" t="s">
        <v>40</v>
      </c>
      <c r="NXN42" s="71" t="s">
        <v>40</v>
      </c>
      <c r="NXO42" s="71" t="s">
        <v>40</v>
      </c>
      <c r="NXP42" s="71" t="s">
        <v>40</v>
      </c>
      <c r="NXQ42" s="71" t="s">
        <v>40</v>
      </c>
      <c r="NXR42" s="71" t="s">
        <v>40</v>
      </c>
      <c r="NXS42" s="71" t="s">
        <v>40</v>
      </c>
      <c r="NXT42" s="71" t="s">
        <v>40</v>
      </c>
      <c r="NXU42" s="71" t="s">
        <v>40</v>
      </c>
      <c r="NXV42" s="71" t="s">
        <v>40</v>
      </c>
      <c r="NXW42" s="71" t="s">
        <v>40</v>
      </c>
      <c r="NXX42" s="71" t="s">
        <v>40</v>
      </c>
      <c r="NXY42" s="71" t="s">
        <v>40</v>
      </c>
      <c r="NXZ42" s="71" t="s">
        <v>40</v>
      </c>
      <c r="NYA42" s="71" t="s">
        <v>40</v>
      </c>
      <c r="NYB42" s="71" t="s">
        <v>40</v>
      </c>
      <c r="NYC42" s="71" t="s">
        <v>40</v>
      </c>
      <c r="NYD42" s="71" t="s">
        <v>40</v>
      </c>
      <c r="NYE42" s="71" t="s">
        <v>40</v>
      </c>
      <c r="NYF42" s="71" t="s">
        <v>40</v>
      </c>
      <c r="NYG42" s="71" t="s">
        <v>40</v>
      </c>
      <c r="NYH42" s="71" t="s">
        <v>40</v>
      </c>
      <c r="NYI42" s="71" t="s">
        <v>40</v>
      </c>
      <c r="NYJ42" s="71" t="s">
        <v>40</v>
      </c>
      <c r="NYK42" s="71" t="s">
        <v>40</v>
      </c>
      <c r="NYL42" s="71" t="s">
        <v>40</v>
      </c>
      <c r="NYM42" s="71" t="s">
        <v>40</v>
      </c>
      <c r="NYN42" s="71" t="s">
        <v>40</v>
      </c>
      <c r="NYO42" s="71" t="s">
        <v>40</v>
      </c>
      <c r="NYP42" s="71" t="s">
        <v>40</v>
      </c>
      <c r="NYQ42" s="71" t="s">
        <v>40</v>
      </c>
      <c r="NYR42" s="71" t="s">
        <v>40</v>
      </c>
      <c r="NYS42" s="71" t="s">
        <v>40</v>
      </c>
      <c r="NYT42" s="71" t="s">
        <v>40</v>
      </c>
      <c r="NYU42" s="71" t="s">
        <v>40</v>
      </c>
      <c r="NYV42" s="71" t="s">
        <v>40</v>
      </c>
      <c r="NYW42" s="71" t="s">
        <v>40</v>
      </c>
      <c r="NYX42" s="71" t="s">
        <v>40</v>
      </c>
      <c r="NYY42" s="71" t="s">
        <v>40</v>
      </c>
      <c r="NYZ42" s="71" t="s">
        <v>40</v>
      </c>
      <c r="NZA42" s="71" t="s">
        <v>40</v>
      </c>
      <c r="NZB42" s="71" t="s">
        <v>40</v>
      </c>
      <c r="NZC42" s="71" t="s">
        <v>40</v>
      </c>
      <c r="NZD42" s="71" t="s">
        <v>40</v>
      </c>
      <c r="NZE42" s="71" t="s">
        <v>40</v>
      </c>
      <c r="NZF42" s="71" t="s">
        <v>40</v>
      </c>
      <c r="NZG42" s="71" t="s">
        <v>40</v>
      </c>
      <c r="NZH42" s="71" t="s">
        <v>40</v>
      </c>
      <c r="NZI42" s="71" t="s">
        <v>40</v>
      </c>
      <c r="NZJ42" s="71" t="s">
        <v>40</v>
      </c>
      <c r="NZK42" s="71" t="s">
        <v>40</v>
      </c>
      <c r="NZL42" s="71" t="s">
        <v>40</v>
      </c>
      <c r="NZM42" s="71" t="s">
        <v>40</v>
      </c>
      <c r="NZN42" s="71" t="s">
        <v>40</v>
      </c>
      <c r="NZO42" s="71" t="s">
        <v>40</v>
      </c>
      <c r="NZP42" s="71" t="s">
        <v>40</v>
      </c>
      <c r="NZQ42" s="71" t="s">
        <v>40</v>
      </c>
      <c r="NZR42" s="71" t="s">
        <v>40</v>
      </c>
      <c r="NZS42" s="71" t="s">
        <v>40</v>
      </c>
      <c r="NZT42" s="71" t="s">
        <v>40</v>
      </c>
      <c r="NZU42" s="71" t="s">
        <v>40</v>
      </c>
      <c r="NZV42" s="71" t="s">
        <v>40</v>
      </c>
      <c r="NZW42" s="71" t="s">
        <v>40</v>
      </c>
      <c r="NZX42" s="71" t="s">
        <v>40</v>
      </c>
      <c r="NZY42" s="71" t="s">
        <v>40</v>
      </c>
      <c r="NZZ42" s="71" t="s">
        <v>40</v>
      </c>
      <c r="OAA42" s="71" t="s">
        <v>40</v>
      </c>
      <c r="OAB42" s="71" t="s">
        <v>40</v>
      </c>
      <c r="OAC42" s="71" t="s">
        <v>40</v>
      </c>
      <c r="OAD42" s="71" t="s">
        <v>40</v>
      </c>
      <c r="OAE42" s="71" t="s">
        <v>40</v>
      </c>
      <c r="OAF42" s="71" t="s">
        <v>40</v>
      </c>
      <c r="OAG42" s="71" t="s">
        <v>40</v>
      </c>
      <c r="OAH42" s="71" t="s">
        <v>40</v>
      </c>
      <c r="OAI42" s="71" t="s">
        <v>40</v>
      </c>
      <c r="OAJ42" s="71" t="s">
        <v>40</v>
      </c>
      <c r="OAK42" s="71" t="s">
        <v>40</v>
      </c>
      <c r="OAL42" s="71" t="s">
        <v>40</v>
      </c>
      <c r="OAM42" s="71" t="s">
        <v>40</v>
      </c>
      <c r="OAN42" s="71" t="s">
        <v>40</v>
      </c>
      <c r="OAO42" s="71" t="s">
        <v>40</v>
      </c>
      <c r="OAP42" s="71" t="s">
        <v>40</v>
      </c>
      <c r="OAQ42" s="71" t="s">
        <v>40</v>
      </c>
      <c r="OAR42" s="71" t="s">
        <v>40</v>
      </c>
      <c r="OAS42" s="71" t="s">
        <v>40</v>
      </c>
      <c r="OAT42" s="71" t="s">
        <v>40</v>
      </c>
      <c r="OAU42" s="71" t="s">
        <v>40</v>
      </c>
      <c r="OAV42" s="71" t="s">
        <v>40</v>
      </c>
      <c r="OAW42" s="71" t="s">
        <v>40</v>
      </c>
      <c r="OAX42" s="71" t="s">
        <v>40</v>
      </c>
      <c r="OAY42" s="71" t="s">
        <v>40</v>
      </c>
      <c r="OAZ42" s="71" t="s">
        <v>40</v>
      </c>
      <c r="OBA42" s="71" t="s">
        <v>40</v>
      </c>
      <c r="OBB42" s="71" t="s">
        <v>40</v>
      </c>
      <c r="OBC42" s="71" t="s">
        <v>40</v>
      </c>
      <c r="OBD42" s="71" t="s">
        <v>40</v>
      </c>
      <c r="OBE42" s="71" t="s">
        <v>40</v>
      </c>
      <c r="OBF42" s="71" t="s">
        <v>40</v>
      </c>
      <c r="OBG42" s="71" t="s">
        <v>40</v>
      </c>
      <c r="OBH42" s="71" t="s">
        <v>40</v>
      </c>
      <c r="OBI42" s="71" t="s">
        <v>40</v>
      </c>
      <c r="OBJ42" s="71" t="s">
        <v>40</v>
      </c>
      <c r="OBK42" s="71" t="s">
        <v>40</v>
      </c>
      <c r="OBL42" s="71" t="s">
        <v>40</v>
      </c>
      <c r="OBM42" s="71" t="s">
        <v>40</v>
      </c>
      <c r="OBN42" s="71" t="s">
        <v>40</v>
      </c>
      <c r="OBO42" s="71" t="s">
        <v>40</v>
      </c>
      <c r="OBP42" s="71" t="s">
        <v>40</v>
      </c>
      <c r="OBQ42" s="71" t="s">
        <v>40</v>
      </c>
      <c r="OBR42" s="71" t="s">
        <v>40</v>
      </c>
      <c r="OBS42" s="71" t="s">
        <v>40</v>
      </c>
      <c r="OBT42" s="71" t="s">
        <v>40</v>
      </c>
      <c r="OBU42" s="71" t="s">
        <v>40</v>
      </c>
      <c r="OBV42" s="71" t="s">
        <v>40</v>
      </c>
      <c r="OBW42" s="71" t="s">
        <v>40</v>
      </c>
      <c r="OBX42" s="71" t="s">
        <v>40</v>
      </c>
      <c r="OBY42" s="71" t="s">
        <v>40</v>
      </c>
      <c r="OBZ42" s="71" t="s">
        <v>40</v>
      </c>
      <c r="OCA42" s="71" t="s">
        <v>40</v>
      </c>
      <c r="OCB42" s="71" t="s">
        <v>40</v>
      </c>
      <c r="OCC42" s="71" t="s">
        <v>40</v>
      </c>
      <c r="OCD42" s="71" t="s">
        <v>40</v>
      </c>
      <c r="OCE42" s="71" t="s">
        <v>40</v>
      </c>
      <c r="OCF42" s="71" t="s">
        <v>40</v>
      </c>
      <c r="OCG42" s="71" t="s">
        <v>40</v>
      </c>
      <c r="OCH42" s="71" t="s">
        <v>40</v>
      </c>
      <c r="OCI42" s="71" t="s">
        <v>40</v>
      </c>
      <c r="OCJ42" s="71" t="s">
        <v>40</v>
      </c>
      <c r="OCK42" s="71" t="s">
        <v>40</v>
      </c>
      <c r="OCL42" s="71" t="s">
        <v>40</v>
      </c>
      <c r="OCM42" s="71" t="s">
        <v>40</v>
      </c>
      <c r="OCN42" s="71" t="s">
        <v>40</v>
      </c>
      <c r="OCO42" s="71" t="s">
        <v>40</v>
      </c>
      <c r="OCP42" s="71" t="s">
        <v>40</v>
      </c>
      <c r="OCQ42" s="71" t="s">
        <v>40</v>
      </c>
      <c r="OCR42" s="71" t="s">
        <v>40</v>
      </c>
      <c r="OCS42" s="71" t="s">
        <v>40</v>
      </c>
      <c r="OCT42" s="71" t="s">
        <v>40</v>
      </c>
      <c r="OCU42" s="71" t="s">
        <v>40</v>
      </c>
      <c r="OCV42" s="71" t="s">
        <v>40</v>
      </c>
      <c r="OCW42" s="71" t="s">
        <v>40</v>
      </c>
      <c r="OCX42" s="71" t="s">
        <v>40</v>
      </c>
      <c r="OCY42" s="71" t="s">
        <v>40</v>
      </c>
      <c r="OCZ42" s="71" t="s">
        <v>40</v>
      </c>
      <c r="ODA42" s="71" t="s">
        <v>40</v>
      </c>
      <c r="ODB42" s="71" t="s">
        <v>40</v>
      </c>
      <c r="ODC42" s="71" t="s">
        <v>40</v>
      </c>
      <c r="ODD42" s="71" t="s">
        <v>40</v>
      </c>
      <c r="ODE42" s="71" t="s">
        <v>40</v>
      </c>
      <c r="ODF42" s="71" t="s">
        <v>40</v>
      </c>
      <c r="ODG42" s="71" t="s">
        <v>40</v>
      </c>
      <c r="ODH42" s="71" t="s">
        <v>40</v>
      </c>
      <c r="ODI42" s="71" t="s">
        <v>40</v>
      </c>
      <c r="ODJ42" s="71" t="s">
        <v>40</v>
      </c>
      <c r="ODK42" s="71" t="s">
        <v>40</v>
      </c>
      <c r="ODL42" s="71" t="s">
        <v>40</v>
      </c>
      <c r="ODM42" s="71" t="s">
        <v>40</v>
      </c>
      <c r="ODN42" s="71" t="s">
        <v>40</v>
      </c>
      <c r="ODO42" s="71" t="s">
        <v>40</v>
      </c>
      <c r="ODP42" s="71" t="s">
        <v>40</v>
      </c>
      <c r="ODQ42" s="71" t="s">
        <v>40</v>
      </c>
      <c r="ODR42" s="71" t="s">
        <v>40</v>
      </c>
      <c r="ODS42" s="71" t="s">
        <v>40</v>
      </c>
      <c r="ODT42" s="71" t="s">
        <v>40</v>
      </c>
      <c r="ODU42" s="71" t="s">
        <v>40</v>
      </c>
      <c r="ODV42" s="71" t="s">
        <v>40</v>
      </c>
      <c r="ODW42" s="71" t="s">
        <v>40</v>
      </c>
      <c r="ODX42" s="71" t="s">
        <v>40</v>
      </c>
      <c r="ODY42" s="71" t="s">
        <v>40</v>
      </c>
      <c r="ODZ42" s="71" t="s">
        <v>40</v>
      </c>
      <c r="OEA42" s="71" t="s">
        <v>40</v>
      </c>
      <c r="OEB42" s="71" t="s">
        <v>40</v>
      </c>
      <c r="OEC42" s="71" t="s">
        <v>40</v>
      </c>
      <c r="OED42" s="71" t="s">
        <v>40</v>
      </c>
      <c r="OEE42" s="71" t="s">
        <v>40</v>
      </c>
      <c r="OEF42" s="71" t="s">
        <v>40</v>
      </c>
      <c r="OEG42" s="71" t="s">
        <v>40</v>
      </c>
      <c r="OEH42" s="71" t="s">
        <v>40</v>
      </c>
      <c r="OEI42" s="71" t="s">
        <v>40</v>
      </c>
      <c r="OEJ42" s="71" t="s">
        <v>40</v>
      </c>
      <c r="OEK42" s="71" t="s">
        <v>40</v>
      </c>
      <c r="OEL42" s="71" t="s">
        <v>40</v>
      </c>
      <c r="OEM42" s="71" t="s">
        <v>40</v>
      </c>
      <c r="OEN42" s="71" t="s">
        <v>40</v>
      </c>
      <c r="OEO42" s="71" t="s">
        <v>40</v>
      </c>
      <c r="OEP42" s="71" t="s">
        <v>40</v>
      </c>
      <c r="OEQ42" s="71" t="s">
        <v>40</v>
      </c>
      <c r="OER42" s="71" t="s">
        <v>40</v>
      </c>
      <c r="OES42" s="71" t="s">
        <v>40</v>
      </c>
      <c r="OET42" s="71" t="s">
        <v>40</v>
      </c>
      <c r="OEU42" s="71" t="s">
        <v>40</v>
      </c>
      <c r="OEV42" s="71" t="s">
        <v>40</v>
      </c>
      <c r="OEW42" s="71" t="s">
        <v>40</v>
      </c>
      <c r="OEX42" s="71" t="s">
        <v>40</v>
      </c>
      <c r="OEY42" s="71" t="s">
        <v>40</v>
      </c>
      <c r="OEZ42" s="71" t="s">
        <v>40</v>
      </c>
      <c r="OFA42" s="71" t="s">
        <v>40</v>
      </c>
      <c r="OFB42" s="71" t="s">
        <v>40</v>
      </c>
      <c r="OFC42" s="71" t="s">
        <v>40</v>
      </c>
      <c r="OFD42" s="71" t="s">
        <v>40</v>
      </c>
      <c r="OFE42" s="71" t="s">
        <v>40</v>
      </c>
      <c r="OFF42" s="71" t="s">
        <v>40</v>
      </c>
      <c r="OFG42" s="71" t="s">
        <v>40</v>
      </c>
      <c r="OFH42" s="71" t="s">
        <v>40</v>
      </c>
      <c r="OFI42" s="71" t="s">
        <v>40</v>
      </c>
      <c r="OFJ42" s="71" t="s">
        <v>40</v>
      </c>
      <c r="OFK42" s="71" t="s">
        <v>40</v>
      </c>
      <c r="OFL42" s="71" t="s">
        <v>40</v>
      </c>
      <c r="OFM42" s="71" t="s">
        <v>40</v>
      </c>
      <c r="OFN42" s="71" t="s">
        <v>40</v>
      </c>
      <c r="OFO42" s="71" t="s">
        <v>40</v>
      </c>
      <c r="OFP42" s="71" t="s">
        <v>40</v>
      </c>
      <c r="OFQ42" s="71" t="s">
        <v>40</v>
      </c>
      <c r="OFR42" s="71" t="s">
        <v>40</v>
      </c>
      <c r="OFS42" s="71" t="s">
        <v>40</v>
      </c>
      <c r="OFT42" s="71" t="s">
        <v>40</v>
      </c>
      <c r="OFU42" s="71" t="s">
        <v>40</v>
      </c>
      <c r="OFV42" s="71" t="s">
        <v>40</v>
      </c>
      <c r="OFW42" s="71" t="s">
        <v>40</v>
      </c>
      <c r="OFX42" s="71" t="s">
        <v>40</v>
      </c>
      <c r="OFY42" s="71" t="s">
        <v>40</v>
      </c>
      <c r="OFZ42" s="71" t="s">
        <v>40</v>
      </c>
      <c r="OGA42" s="71" t="s">
        <v>40</v>
      </c>
      <c r="OGB42" s="71" t="s">
        <v>40</v>
      </c>
      <c r="OGC42" s="71" t="s">
        <v>40</v>
      </c>
      <c r="OGD42" s="71" t="s">
        <v>40</v>
      </c>
      <c r="OGE42" s="71" t="s">
        <v>40</v>
      </c>
      <c r="OGF42" s="71" t="s">
        <v>40</v>
      </c>
      <c r="OGG42" s="71" t="s">
        <v>40</v>
      </c>
      <c r="OGH42" s="71" t="s">
        <v>40</v>
      </c>
      <c r="OGI42" s="71" t="s">
        <v>40</v>
      </c>
      <c r="OGJ42" s="71" t="s">
        <v>40</v>
      </c>
      <c r="OGK42" s="71" t="s">
        <v>40</v>
      </c>
      <c r="OGL42" s="71" t="s">
        <v>40</v>
      </c>
      <c r="OGM42" s="71" t="s">
        <v>40</v>
      </c>
      <c r="OGN42" s="71" t="s">
        <v>40</v>
      </c>
      <c r="OGO42" s="71" t="s">
        <v>40</v>
      </c>
      <c r="OGP42" s="71" t="s">
        <v>40</v>
      </c>
      <c r="OGQ42" s="71" t="s">
        <v>40</v>
      </c>
      <c r="OGR42" s="71" t="s">
        <v>40</v>
      </c>
      <c r="OGS42" s="71" t="s">
        <v>40</v>
      </c>
      <c r="OGT42" s="71" t="s">
        <v>40</v>
      </c>
      <c r="OGU42" s="71" t="s">
        <v>40</v>
      </c>
      <c r="OGV42" s="71" t="s">
        <v>40</v>
      </c>
      <c r="OGW42" s="71" t="s">
        <v>40</v>
      </c>
      <c r="OGX42" s="71" t="s">
        <v>40</v>
      </c>
      <c r="OGY42" s="71" t="s">
        <v>40</v>
      </c>
      <c r="OGZ42" s="71" t="s">
        <v>40</v>
      </c>
      <c r="OHA42" s="71" t="s">
        <v>40</v>
      </c>
      <c r="OHB42" s="71" t="s">
        <v>40</v>
      </c>
      <c r="OHC42" s="71" t="s">
        <v>40</v>
      </c>
      <c r="OHD42" s="71" t="s">
        <v>40</v>
      </c>
      <c r="OHE42" s="71" t="s">
        <v>40</v>
      </c>
      <c r="OHF42" s="71" t="s">
        <v>40</v>
      </c>
      <c r="OHG42" s="71" t="s">
        <v>40</v>
      </c>
      <c r="OHH42" s="71" t="s">
        <v>40</v>
      </c>
      <c r="OHI42" s="71" t="s">
        <v>40</v>
      </c>
      <c r="OHJ42" s="71" t="s">
        <v>40</v>
      </c>
      <c r="OHK42" s="71" t="s">
        <v>40</v>
      </c>
      <c r="OHL42" s="71" t="s">
        <v>40</v>
      </c>
      <c r="OHM42" s="71" t="s">
        <v>40</v>
      </c>
      <c r="OHN42" s="71" t="s">
        <v>40</v>
      </c>
      <c r="OHO42" s="71" t="s">
        <v>40</v>
      </c>
      <c r="OHP42" s="71" t="s">
        <v>40</v>
      </c>
      <c r="OHQ42" s="71" t="s">
        <v>40</v>
      </c>
      <c r="OHR42" s="71" t="s">
        <v>40</v>
      </c>
      <c r="OHS42" s="71" t="s">
        <v>40</v>
      </c>
      <c r="OHT42" s="71" t="s">
        <v>40</v>
      </c>
      <c r="OHU42" s="71" t="s">
        <v>40</v>
      </c>
      <c r="OHV42" s="71" t="s">
        <v>40</v>
      </c>
      <c r="OHW42" s="71" t="s">
        <v>40</v>
      </c>
      <c r="OHX42" s="71" t="s">
        <v>40</v>
      </c>
      <c r="OHY42" s="71" t="s">
        <v>40</v>
      </c>
      <c r="OHZ42" s="71" t="s">
        <v>40</v>
      </c>
      <c r="OIA42" s="71" t="s">
        <v>40</v>
      </c>
      <c r="OIB42" s="71" t="s">
        <v>40</v>
      </c>
      <c r="OIC42" s="71" t="s">
        <v>40</v>
      </c>
      <c r="OID42" s="71" t="s">
        <v>40</v>
      </c>
      <c r="OIE42" s="71" t="s">
        <v>40</v>
      </c>
      <c r="OIF42" s="71" t="s">
        <v>40</v>
      </c>
      <c r="OIG42" s="71" t="s">
        <v>40</v>
      </c>
      <c r="OIH42" s="71" t="s">
        <v>40</v>
      </c>
      <c r="OII42" s="71" t="s">
        <v>40</v>
      </c>
      <c r="OIJ42" s="71" t="s">
        <v>40</v>
      </c>
      <c r="OIK42" s="71" t="s">
        <v>40</v>
      </c>
      <c r="OIL42" s="71" t="s">
        <v>40</v>
      </c>
      <c r="OIM42" s="71" t="s">
        <v>40</v>
      </c>
      <c r="OIN42" s="71" t="s">
        <v>40</v>
      </c>
      <c r="OIO42" s="71" t="s">
        <v>40</v>
      </c>
      <c r="OIP42" s="71" t="s">
        <v>40</v>
      </c>
      <c r="OIQ42" s="71" t="s">
        <v>40</v>
      </c>
      <c r="OIR42" s="71" t="s">
        <v>40</v>
      </c>
      <c r="OIS42" s="71" t="s">
        <v>40</v>
      </c>
      <c r="OIT42" s="71" t="s">
        <v>40</v>
      </c>
      <c r="OIU42" s="71" t="s">
        <v>40</v>
      </c>
      <c r="OIV42" s="71" t="s">
        <v>40</v>
      </c>
      <c r="OIW42" s="71" t="s">
        <v>40</v>
      </c>
      <c r="OIX42" s="71" t="s">
        <v>40</v>
      </c>
      <c r="OIY42" s="71" t="s">
        <v>40</v>
      </c>
      <c r="OIZ42" s="71" t="s">
        <v>40</v>
      </c>
      <c r="OJA42" s="71" t="s">
        <v>40</v>
      </c>
      <c r="OJB42" s="71" t="s">
        <v>40</v>
      </c>
      <c r="OJC42" s="71" t="s">
        <v>40</v>
      </c>
      <c r="OJD42" s="71" t="s">
        <v>40</v>
      </c>
      <c r="OJE42" s="71" t="s">
        <v>40</v>
      </c>
      <c r="OJF42" s="71" t="s">
        <v>40</v>
      </c>
      <c r="OJG42" s="71" t="s">
        <v>40</v>
      </c>
      <c r="OJH42" s="71" t="s">
        <v>40</v>
      </c>
      <c r="OJI42" s="71" t="s">
        <v>40</v>
      </c>
      <c r="OJJ42" s="71" t="s">
        <v>40</v>
      </c>
      <c r="OJK42" s="71" t="s">
        <v>40</v>
      </c>
      <c r="OJL42" s="71" t="s">
        <v>40</v>
      </c>
      <c r="OJM42" s="71" t="s">
        <v>40</v>
      </c>
      <c r="OJN42" s="71" t="s">
        <v>40</v>
      </c>
      <c r="OJO42" s="71" t="s">
        <v>40</v>
      </c>
      <c r="OJP42" s="71" t="s">
        <v>40</v>
      </c>
      <c r="OJQ42" s="71" t="s">
        <v>40</v>
      </c>
      <c r="OJR42" s="71" t="s">
        <v>40</v>
      </c>
      <c r="OJS42" s="71" t="s">
        <v>40</v>
      </c>
      <c r="OJT42" s="71" t="s">
        <v>40</v>
      </c>
      <c r="OJU42" s="71" t="s">
        <v>40</v>
      </c>
      <c r="OJV42" s="71" t="s">
        <v>40</v>
      </c>
      <c r="OJW42" s="71" t="s">
        <v>40</v>
      </c>
      <c r="OJX42" s="71" t="s">
        <v>40</v>
      </c>
      <c r="OJY42" s="71" t="s">
        <v>40</v>
      </c>
      <c r="OJZ42" s="71" t="s">
        <v>40</v>
      </c>
      <c r="OKA42" s="71" t="s">
        <v>40</v>
      </c>
      <c r="OKB42" s="71" t="s">
        <v>40</v>
      </c>
      <c r="OKC42" s="71" t="s">
        <v>40</v>
      </c>
      <c r="OKD42" s="71" t="s">
        <v>40</v>
      </c>
      <c r="OKE42" s="71" t="s">
        <v>40</v>
      </c>
      <c r="OKF42" s="71" t="s">
        <v>40</v>
      </c>
      <c r="OKG42" s="71" t="s">
        <v>40</v>
      </c>
      <c r="OKH42" s="71" t="s">
        <v>40</v>
      </c>
      <c r="OKI42" s="71" t="s">
        <v>40</v>
      </c>
      <c r="OKJ42" s="71" t="s">
        <v>40</v>
      </c>
      <c r="OKK42" s="71" t="s">
        <v>40</v>
      </c>
      <c r="OKL42" s="71" t="s">
        <v>40</v>
      </c>
      <c r="OKM42" s="71" t="s">
        <v>40</v>
      </c>
      <c r="OKN42" s="71" t="s">
        <v>40</v>
      </c>
      <c r="OKO42" s="71" t="s">
        <v>40</v>
      </c>
      <c r="OKP42" s="71" t="s">
        <v>40</v>
      </c>
      <c r="OKQ42" s="71" t="s">
        <v>40</v>
      </c>
      <c r="OKR42" s="71" t="s">
        <v>40</v>
      </c>
      <c r="OKS42" s="71" t="s">
        <v>40</v>
      </c>
      <c r="OKT42" s="71" t="s">
        <v>40</v>
      </c>
      <c r="OKU42" s="71" t="s">
        <v>40</v>
      </c>
      <c r="OKV42" s="71" t="s">
        <v>40</v>
      </c>
      <c r="OKW42" s="71" t="s">
        <v>40</v>
      </c>
      <c r="OKX42" s="71" t="s">
        <v>40</v>
      </c>
      <c r="OKY42" s="71" t="s">
        <v>40</v>
      </c>
      <c r="OKZ42" s="71" t="s">
        <v>40</v>
      </c>
      <c r="OLA42" s="71" t="s">
        <v>40</v>
      </c>
      <c r="OLB42" s="71" t="s">
        <v>40</v>
      </c>
      <c r="OLC42" s="71" t="s">
        <v>40</v>
      </c>
      <c r="OLD42" s="71" t="s">
        <v>40</v>
      </c>
      <c r="OLE42" s="71" t="s">
        <v>40</v>
      </c>
      <c r="OLF42" s="71" t="s">
        <v>40</v>
      </c>
      <c r="OLG42" s="71" t="s">
        <v>40</v>
      </c>
      <c r="OLH42" s="71" t="s">
        <v>40</v>
      </c>
      <c r="OLI42" s="71" t="s">
        <v>40</v>
      </c>
      <c r="OLJ42" s="71" t="s">
        <v>40</v>
      </c>
      <c r="OLK42" s="71" t="s">
        <v>40</v>
      </c>
      <c r="OLL42" s="71" t="s">
        <v>40</v>
      </c>
      <c r="OLM42" s="71" t="s">
        <v>40</v>
      </c>
      <c r="OLN42" s="71" t="s">
        <v>40</v>
      </c>
      <c r="OLO42" s="71" t="s">
        <v>40</v>
      </c>
      <c r="OLP42" s="71" t="s">
        <v>40</v>
      </c>
      <c r="OLQ42" s="71" t="s">
        <v>40</v>
      </c>
      <c r="OLR42" s="71" t="s">
        <v>40</v>
      </c>
      <c r="OLS42" s="71" t="s">
        <v>40</v>
      </c>
      <c r="OLT42" s="71" t="s">
        <v>40</v>
      </c>
      <c r="OLU42" s="71" t="s">
        <v>40</v>
      </c>
      <c r="OLV42" s="71" t="s">
        <v>40</v>
      </c>
      <c r="OLW42" s="71" t="s">
        <v>40</v>
      </c>
      <c r="OLX42" s="71" t="s">
        <v>40</v>
      </c>
      <c r="OLY42" s="71" t="s">
        <v>40</v>
      </c>
      <c r="OLZ42" s="71" t="s">
        <v>40</v>
      </c>
      <c r="OMA42" s="71" t="s">
        <v>40</v>
      </c>
      <c r="OMB42" s="71" t="s">
        <v>40</v>
      </c>
      <c r="OMC42" s="71" t="s">
        <v>40</v>
      </c>
      <c r="OMD42" s="71" t="s">
        <v>40</v>
      </c>
      <c r="OME42" s="71" t="s">
        <v>40</v>
      </c>
      <c r="OMF42" s="71" t="s">
        <v>40</v>
      </c>
      <c r="OMG42" s="71" t="s">
        <v>40</v>
      </c>
      <c r="OMH42" s="71" t="s">
        <v>40</v>
      </c>
      <c r="OMI42" s="71" t="s">
        <v>40</v>
      </c>
      <c r="OMJ42" s="71" t="s">
        <v>40</v>
      </c>
      <c r="OMK42" s="71" t="s">
        <v>40</v>
      </c>
      <c r="OML42" s="71" t="s">
        <v>40</v>
      </c>
      <c r="OMM42" s="71" t="s">
        <v>40</v>
      </c>
      <c r="OMN42" s="71" t="s">
        <v>40</v>
      </c>
      <c r="OMO42" s="71" t="s">
        <v>40</v>
      </c>
      <c r="OMP42" s="71" t="s">
        <v>40</v>
      </c>
      <c r="OMQ42" s="71" t="s">
        <v>40</v>
      </c>
      <c r="OMR42" s="71" t="s">
        <v>40</v>
      </c>
      <c r="OMS42" s="71" t="s">
        <v>40</v>
      </c>
      <c r="OMT42" s="71" t="s">
        <v>40</v>
      </c>
      <c r="OMU42" s="71" t="s">
        <v>40</v>
      </c>
      <c r="OMV42" s="71" t="s">
        <v>40</v>
      </c>
      <c r="OMW42" s="71" t="s">
        <v>40</v>
      </c>
      <c r="OMX42" s="71" t="s">
        <v>40</v>
      </c>
      <c r="OMY42" s="71" t="s">
        <v>40</v>
      </c>
      <c r="OMZ42" s="71" t="s">
        <v>40</v>
      </c>
      <c r="ONA42" s="71" t="s">
        <v>40</v>
      </c>
      <c r="ONB42" s="71" t="s">
        <v>40</v>
      </c>
      <c r="ONC42" s="71" t="s">
        <v>40</v>
      </c>
      <c r="OND42" s="71" t="s">
        <v>40</v>
      </c>
      <c r="ONE42" s="71" t="s">
        <v>40</v>
      </c>
      <c r="ONF42" s="71" t="s">
        <v>40</v>
      </c>
      <c r="ONG42" s="71" t="s">
        <v>40</v>
      </c>
      <c r="ONH42" s="71" t="s">
        <v>40</v>
      </c>
      <c r="ONI42" s="71" t="s">
        <v>40</v>
      </c>
      <c r="ONJ42" s="71" t="s">
        <v>40</v>
      </c>
      <c r="ONK42" s="71" t="s">
        <v>40</v>
      </c>
      <c r="ONL42" s="71" t="s">
        <v>40</v>
      </c>
      <c r="ONM42" s="71" t="s">
        <v>40</v>
      </c>
      <c r="ONN42" s="71" t="s">
        <v>40</v>
      </c>
      <c r="ONO42" s="71" t="s">
        <v>40</v>
      </c>
      <c r="ONP42" s="71" t="s">
        <v>40</v>
      </c>
      <c r="ONQ42" s="71" t="s">
        <v>40</v>
      </c>
      <c r="ONR42" s="71" t="s">
        <v>40</v>
      </c>
      <c r="ONS42" s="71" t="s">
        <v>40</v>
      </c>
      <c r="ONT42" s="71" t="s">
        <v>40</v>
      </c>
      <c r="ONU42" s="71" t="s">
        <v>40</v>
      </c>
      <c r="ONV42" s="71" t="s">
        <v>40</v>
      </c>
      <c r="ONW42" s="71" t="s">
        <v>40</v>
      </c>
      <c r="ONX42" s="71" t="s">
        <v>40</v>
      </c>
      <c r="ONY42" s="71" t="s">
        <v>40</v>
      </c>
      <c r="ONZ42" s="71" t="s">
        <v>40</v>
      </c>
      <c r="OOA42" s="71" t="s">
        <v>40</v>
      </c>
      <c r="OOB42" s="71" t="s">
        <v>40</v>
      </c>
      <c r="OOC42" s="71" t="s">
        <v>40</v>
      </c>
      <c r="OOD42" s="71" t="s">
        <v>40</v>
      </c>
      <c r="OOE42" s="71" t="s">
        <v>40</v>
      </c>
      <c r="OOF42" s="71" t="s">
        <v>40</v>
      </c>
      <c r="OOG42" s="71" t="s">
        <v>40</v>
      </c>
      <c r="OOH42" s="71" t="s">
        <v>40</v>
      </c>
      <c r="OOI42" s="71" t="s">
        <v>40</v>
      </c>
      <c r="OOJ42" s="71" t="s">
        <v>40</v>
      </c>
      <c r="OOK42" s="71" t="s">
        <v>40</v>
      </c>
      <c r="OOL42" s="71" t="s">
        <v>40</v>
      </c>
      <c r="OOM42" s="71" t="s">
        <v>40</v>
      </c>
      <c r="OON42" s="71" t="s">
        <v>40</v>
      </c>
      <c r="OOO42" s="71" t="s">
        <v>40</v>
      </c>
      <c r="OOP42" s="71" t="s">
        <v>40</v>
      </c>
      <c r="OOQ42" s="71" t="s">
        <v>40</v>
      </c>
      <c r="OOR42" s="71" t="s">
        <v>40</v>
      </c>
      <c r="OOS42" s="71" t="s">
        <v>40</v>
      </c>
      <c r="OOT42" s="71" t="s">
        <v>40</v>
      </c>
      <c r="OOU42" s="71" t="s">
        <v>40</v>
      </c>
      <c r="OOV42" s="71" t="s">
        <v>40</v>
      </c>
      <c r="OOW42" s="71" t="s">
        <v>40</v>
      </c>
      <c r="OOX42" s="71" t="s">
        <v>40</v>
      </c>
      <c r="OOY42" s="71" t="s">
        <v>40</v>
      </c>
      <c r="OOZ42" s="71" t="s">
        <v>40</v>
      </c>
      <c r="OPA42" s="71" t="s">
        <v>40</v>
      </c>
      <c r="OPB42" s="71" t="s">
        <v>40</v>
      </c>
      <c r="OPC42" s="71" t="s">
        <v>40</v>
      </c>
      <c r="OPD42" s="71" t="s">
        <v>40</v>
      </c>
      <c r="OPE42" s="71" t="s">
        <v>40</v>
      </c>
      <c r="OPF42" s="71" t="s">
        <v>40</v>
      </c>
      <c r="OPG42" s="71" t="s">
        <v>40</v>
      </c>
      <c r="OPH42" s="71" t="s">
        <v>40</v>
      </c>
      <c r="OPI42" s="71" t="s">
        <v>40</v>
      </c>
      <c r="OPJ42" s="71" t="s">
        <v>40</v>
      </c>
      <c r="OPK42" s="71" t="s">
        <v>40</v>
      </c>
      <c r="OPL42" s="71" t="s">
        <v>40</v>
      </c>
      <c r="OPM42" s="71" t="s">
        <v>40</v>
      </c>
      <c r="OPN42" s="71" t="s">
        <v>40</v>
      </c>
      <c r="OPO42" s="71" t="s">
        <v>40</v>
      </c>
      <c r="OPP42" s="71" t="s">
        <v>40</v>
      </c>
      <c r="OPQ42" s="71" t="s">
        <v>40</v>
      </c>
      <c r="OPR42" s="71" t="s">
        <v>40</v>
      </c>
      <c r="OPS42" s="71" t="s">
        <v>40</v>
      </c>
      <c r="OPT42" s="71" t="s">
        <v>40</v>
      </c>
      <c r="OPU42" s="71" t="s">
        <v>40</v>
      </c>
      <c r="OPV42" s="71" t="s">
        <v>40</v>
      </c>
      <c r="OPW42" s="71" t="s">
        <v>40</v>
      </c>
      <c r="OPX42" s="71" t="s">
        <v>40</v>
      </c>
      <c r="OPY42" s="71" t="s">
        <v>40</v>
      </c>
      <c r="OPZ42" s="71" t="s">
        <v>40</v>
      </c>
      <c r="OQA42" s="71" t="s">
        <v>40</v>
      </c>
      <c r="OQB42" s="71" t="s">
        <v>40</v>
      </c>
      <c r="OQC42" s="71" t="s">
        <v>40</v>
      </c>
      <c r="OQD42" s="71" t="s">
        <v>40</v>
      </c>
      <c r="OQE42" s="71" t="s">
        <v>40</v>
      </c>
      <c r="OQF42" s="71" t="s">
        <v>40</v>
      </c>
      <c r="OQG42" s="71" t="s">
        <v>40</v>
      </c>
      <c r="OQH42" s="71" t="s">
        <v>40</v>
      </c>
      <c r="OQI42" s="71" t="s">
        <v>40</v>
      </c>
      <c r="OQJ42" s="71" t="s">
        <v>40</v>
      </c>
      <c r="OQK42" s="71" t="s">
        <v>40</v>
      </c>
      <c r="OQL42" s="71" t="s">
        <v>40</v>
      </c>
      <c r="OQM42" s="71" t="s">
        <v>40</v>
      </c>
      <c r="OQN42" s="71" t="s">
        <v>40</v>
      </c>
      <c r="OQO42" s="71" t="s">
        <v>40</v>
      </c>
      <c r="OQP42" s="71" t="s">
        <v>40</v>
      </c>
      <c r="OQQ42" s="71" t="s">
        <v>40</v>
      </c>
      <c r="OQR42" s="71" t="s">
        <v>40</v>
      </c>
      <c r="OQS42" s="71" t="s">
        <v>40</v>
      </c>
      <c r="OQT42" s="71" t="s">
        <v>40</v>
      </c>
      <c r="OQU42" s="71" t="s">
        <v>40</v>
      </c>
      <c r="OQV42" s="71" t="s">
        <v>40</v>
      </c>
      <c r="OQW42" s="71" t="s">
        <v>40</v>
      </c>
      <c r="OQX42" s="71" t="s">
        <v>40</v>
      </c>
      <c r="OQY42" s="71" t="s">
        <v>40</v>
      </c>
      <c r="OQZ42" s="71" t="s">
        <v>40</v>
      </c>
      <c r="ORA42" s="71" t="s">
        <v>40</v>
      </c>
      <c r="ORB42" s="71" t="s">
        <v>40</v>
      </c>
      <c r="ORC42" s="71" t="s">
        <v>40</v>
      </c>
      <c r="ORD42" s="71" t="s">
        <v>40</v>
      </c>
      <c r="ORE42" s="71" t="s">
        <v>40</v>
      </c>
      <c r="ORF42" s="71" t="s">
        <v>40</v>
      </c>
      <c r="ORG42" s="71" t="s">
        <v>40</v>
      </c>
      <c r="ORH42" s="71" t="s">
        <v>40</v>
      </c>
      <c r="ORI42" s="71" t="s">
        <v>40</v>
      </c>
      <c r="ORJ42" s="71" t="s">
        <v>40</v>
      </c>
      <c r="ORK42" s="71" t="s">
        <v>40</v>
      </c>
      <c r="ORL42" s="71" t="s">
        <v>40</v>
      </c>
      <c r="ORM42" s="71" t="s">
        <v>40</v>
      </c>
      <c r="ORN42" s="71" t="s">
        <v>40</v>
      </c>
      <c r="ORO42" s="71" t="s">
        <v>40</v>
      </c>
      <c r="ORP42" s="71" t="s">
        <v>40</v>
      </c>
      <c r="ORQ42" s="71" t="s">
        <v>40</v>
      </c>
      <c r="ORR42" s="71" t="s">
        <v>40</v>
      </c>
      <c r="ORS42" s="71" t="s">
        <v>40</v>
      </c>
      <c r="ORT42" s="71" t="s">
        <v>40</v>
      </c>
      <c r="ORU42" s="71" t="s">
        <v>40</v>
      </c>
      <c r="ORV42" s="71" t="s">
        <v>40</v>
      </c>
      <c r="ORW42" s="71" t="s">
        <v>40</v>
      </c>
      <c r="ORX42" s="71" t="s">
        <v>40</v>
      </c>
      <c r="ORY42" s="71" t="s">
        <v>40</v>
      </c>
      <c r="ORZ42" s="71" t="s">
        <v>40</v>
      </c>
      <c r="OSA42" s="71" t="s">
        <v>40</v>
      </c>
      <c r="OSB42" s="71" t="s">
        <v>40</v>
      </c>
      <c r="OSC42" s="71" t="s">
        <v>40</v>
      </c>
      <c r="OSD42" s="71" t="s">
        <v>40</v>
      </c>
      <c r="OSE42" s="71" t="s">
        <v>40</v>
      </c>
      <c r="OSF42" s="71" t="s">
        <v>40</v>
      </c>
      <c r="OSG42" s="71" t="s">
        <v>40</v>
      </c>
      <c r="OSH42" s="71" t="s">
        <v>40</v>
      </c>
      <c r="OSI42" s="71" t="s">
        <v>40</v>
      </c>
      <c r="OSJ42" s="71" t="s">
        <v>40</v>
      </c>
      <c r="OSK42" s="71" t="s">
        <v>40</v>
      </c>
      <c r="OSL42" s="71" t="s">
        <v>40</v>
      </c>
      <c r="OSM42" s="71" t="s">
        <v>40</v>
      </c>
      <c r="OSN42" s="71" t="s">
        <v>40</v>
      </c>
      <c r="OSO42" s="71" t="s">
        <v>40</v>
      </c>
      <c r="OSP42" s="71" t="s">
        <v>40</v>
      </c>
      <c r="OSQ42" s="71" t="s">
        <v>40</v>
      </c>
      <c r="OSR42" s="71" t="s">
        <v>40</v>
      </c>
      <c r="OSS42" s="71" t="s">
        <v>40</v>
      </c>
      <c r="OST42" s="71" t="s">
        <v>40</v>
      </c>
      <c r="OSU42" s="71" t="s">
        <v>40</v>
      </c>
      <c r="OSV42" s="71" t="s">
        <v>40</v>
      </c>
      <c r="OSW42" s="71" t="s">
        <v>40</v>
      </c>
      <c r="OSX42" s="71" t="s">
        <v>40</v>
      </c>
      <c r="OSY42" s="71" t="s">
        <v>40</v>
      </c>
      <c r="OSZ42" s="71" t="s">
        <v>40</v>
      </c>
      <c r="OTA42" s="71" t="s">
        <v>40</v>
      </c>
      <c r="OTB42" s="71" t="s">
        <v>40</v>
      </c>
      <c r="OTC42" s="71" t="s">
        <v>40</v>
      </c>
      <c r="OTD42" s="71" t="s">
        <v>40</v>
      </c>
      <c r="OTE42" s="71" t="s">
        <v>40</v>
      </c>
      <c r="OTF42" s="71" t="s">
        <v>40</v>
      </c>
      <c r="OTG42" s="71" t="s">
        <v>40</v>
      </c>
      <c r="OTH42" s="71" t="s">
        <v>40</v>
      </c>
      <c r="OTI42" s="71" t="s">
        <v>40</v>
      </c>
      <c r="OTJ42" s="71" t="s">
        <v>40</v>
      </c>
      <c r="OTK42" s="71" t="s">
        <v>40</v>
      </c>
      <c r="OTL42" s="71" t="s">
        <v>40</v>
      </c>
      <c r="OTM42" s="71" t="s">
        <v>40</v>
      </c>
      <c r="OTN42" s="71" t="s">
        <v>40</v>
      </c>
      <c r="OTO42" s="71" t="s">
        <v>40</v>
      </c>
      <c r="OTP42" s="71" t="s">
        <v>40</v>
      </c>
      <c r="OTQ42" s="71" t="s">
        <v>40</v>
      </c>
      <c r="OTR42" s="71" t="s">
        <v>40</v>
      </c>
      <c r="OTS42" s="71" t="s">
        <v>40</v>
      </c>
      <c r="OTT42" s="71" t="s">
        <v>40</v>
      </c>
      <c r="OTU42" s="71" t="s">
        <v>40</v>
      </c>
      <c r="OTV42" s="71" t="s">
        <v>40</v>
      </c>
      <c r="OTW42" s="71" t="s">
        <v>40</v>
      </c>
      <c r="OTX42" s="71" t="s">
        <v>40</v>
      </c>
      <c r="OTY42" s="71" t="s">
        <v>40</v>
      </c>
      <c r="OTZ42" s="71" t="s">
        <v>40</v>
      </c>
      <c r="OUA42" s="71" t="s">
        <v>40</v>
      </c>
      <c r="OUB42" s="71" t="s">
        <v>40</v>
      </c>
      <c r="OUC42" s="71" t="s">
        <v>40</v>
      </c>
      <c r="OUD42" s="71" t="s">
        <v>40</v>
      </c>
      <c r="OUE42" s="71" t="s">
        <v>40</v>
      </c>
      <c r="OUF42" s="71" t="s">
        <v>40</v>
      </c>
      <c r="OUG42" s="71" t="s">
        <v>40</v>
      </c>
      <c r="OUH42" s="71" t="s">
        <v>40</v>
      </c>
      <c r="OUI42" s="71" t="s">
        <v>40</v>
      </c>
      <c r="OUJ42" s="71" t="s">
        <v>40</v>
      </c>
      <c r="OUK42" s="71" t="s">
        <v>40</v>
      </c>
      <c r="OUL42" s="71" t="s">
        <v>40</v>
      </c>
      <c r="OUM42" s="71" t="s">
        <v>40</v>
      </c>
      <c r="OUN42" s="71" t="s">
        <v>40</v>
      </c>
      <c r="OUO42" s="71" t="s">
        <v>40</v>
      </c>
      <c r="OUP42" s="71" t="s">
        <v>40</v>
      </c>
      <c r="OUQ42" s="71" t="s">
        <v>40</v>
      </c>
      <c r="OUR42" s="71" t="s">
        <v>40</v>
      </c>
      <c r="OUS42" s="71" t="s">
        <v>40</v>
      </c>
      <c r="OUT42" s="71" t="s">
        <v>40</v>
      </c>
      <c r="OUU42" s="71" t="s">
        <v>40</v>
      </c>
      <c r="OUV42" s="71" t="s">
        <v>40</v>
      </c>
      <c r="OUW42" s="71" t="s">
        <v>40</v>
      </c>
      <c r="OUX42" s="71" t="s">
        <v>40</v>
      </c>
      <c r="OUY42" s="71" t="s">
        <v>40</v>
      </c>
      <c r="OUZ42" s="71" t="s">
        <v>40</v>
      </c>
      <c r="OVA42" s="71" t="s">
        <v>40</v>
      </c>
      <c r="OVB42" s="71" t="s">
        <v>40</v>
      </c>
      <c r="OVC42" s="71" t="s">
        <v>40</v>
      </c>
      <c r="OVD42" s="71" t="s">
        <v>40</v>
      </c>
      <c r="OVE42" s="71" t="s">
        <v>40</v>
      </c>
      <c r="OVF42" s="71" t="s">
        <v>40</v>
      </c>
      <c r="OVG42" s="71" t="s">
        <v>40</v>
      </c>
      <c r="OVH42" s="71" t="s">
        <v>40</v>
      </c>
      <c r="OVI42" s="71" t="s">
        <v>40</v>
      </c>
      <c r="OVJ42" s="71" t="s">
        <v>40</v>
      </c>
      <c r="OVK42" s="71" t="s">
        <v>40</v>
      </c>
      <c r="OVL42" s="71" t="s">
        <v>40</v>
      </c>
      <c r="OVM42" s="71" t="s">
        <v>40</v>
      </c>
      <c r="OVN42" s="71" t="s">
        <v>40</v>
      </c>
      <c r="OVO42" s="71" t="s">
        <v>40</v>
      </c>
      <c r="OVP42" s="71" t="s">
        <v>40</v>
      </c>
      <c r="OVQ42" s="71" t="s">
        <v>40</v>
      </c>
      <c r="OVR42" s="71" t="s">
        <v>40</v>
      </c>
      <c r="OVS42" s="71" t="s">
        <v>40</v>
      </c>
      <c r="OVT42" s="71" t="s">
        <v>40</v>
      </c>
      <c r="OVU42" s="71" t="s">
        <v>40</v>
      </c>
      <c r="OVV42" s="71" t="s">
        <v>40</v>
      </c>
      <c r="OVW42" s="71" t="s">
        <v>40</v>
      </c>
      <c r="OVX42" s="71" t="s">
        <v>40</v>
      </c>
      <c r="OVY42" s="71" t="s">
        <v>40</v>
      </c>
      <c r="OVZ42" s="71" t="s">
        <v>40</v>
      </c>
      <c r="OWA42" s="71" t="s">
        <v>40</v>
      </c>
      <c r="OWB42" s="71" t="s">
        <v>40</v>
      </c>
      <c r="OWC42" s="71" t="s">
        <v>40</v>
      </c>
      <c r="OWD42" s="71" t="s">
        <v>40</v>
      </c>
      <c r="OWE42" s="71" t="s">
        <v>40</v>
      </c>
      <c r="OWF42" s="71" t="s">
        <v>40</v>
      </c>
      <c r="OWG42" s="71" t="s">
        <v>40</v>
      </c>
      <c r="OWH42" s="71" t="s">
        <v>40</v>
      </c>
      <c r="OWI42" s="71" t="s">
        <v>40</v>
      </c>
      <c r="OWJ42" s="71" t="s">
        <v>40</v>
      </c>
      <c r="OWK42" s="71" t="s">
        <v>40</v>
      </c>
      <c r="OWL42" s="71" t="s">
        <v>40</v>
      </c>
      <c r="OWM42" s="71" t="s">
        <v>40</v>
      </c>
      <c r="OWN42" s="71" t="s">
        <v>40</v>
      </c>
      <c r="OWO42" s="71" t="s">
        <v>40</v>
      </c>
      <c r="OWP42" s="71" t="s">
        <v>40</v>
      </c>
      <c r="OWQ42" s="71" t="s">
        <v>40</v>
      </c>
      <c r="OWR42" s="71" t="s">
        <v>40</v>
      </c>
      <c r="OWS42" s="71" t="s">
        <v>40</v>
      </c>
      <c r="OWT42" s="71" t="s">
        <v>40</v>
      </c>
      <c r="OWU42" s="71" t="s">
        <v>40</v>
      </c>
      <c r="OWV42" s="71" t="s">
        <v>40</v>
      </c>
      <c r="OWW42" s="71" t="s">
        <v>40</v>
      </c>
      <c r="OWX42" s="71" t="s">
        <v>40</v>
      </c>
      <c r="OWY42" s="71" t="s">
        <v>40</v>
      </c>
      <c r="OWZ42" s="71" t="s">
        <v>40</v>
      </c>
      <c r="OXA42" s="71" t="s">
        <v>40</v>
      </c>
      <c r="OXB42" s="71" t="s">
        <v>40</v>
      </c>
      <c r="OXC42" s="71" t="s">
        <v>40</v>
      </c>
      <c r="OXD42" s="71" t="s">
        <v>40</v>
      </c>
      <c r="OXE42" s="71" t="s">
        <v>40</v>
      </c>
      <c r="OXF42" s="71" t="s">
        <v>40</v>
      </c>
      <c r="OXG42" s="71" t="s">
        <v>40</v>
      </c>
      <c r="OXH42" s="71" t="s">
        <v>40</v>
      </c>
      <c r="OXI42" s="71" t="s">
        <v>40</v>
      </c>
      <c r="OXJ42" s="71" t="s">
        <v>40</v>
      </c>
      <c r="OXK42" s="71" t="s">
        <v>40</v>
      </c>
      <c r="OXL42" s="71" t="s">
        <v>40</v>
      </c>
      <c r="OXM42" s="71" t="s">
        <v>40</v>
      </c>
      <c r="OXN42" s="71" t="s">
        <v>40</v>
      </c>
      <c r="OXO42" s="71" t="s">
        <v>40</v>
      </c>
      <c r="OXP42" s="71" t="s">
        <v>40</v>
      </c>
      <c r="OXQ42" s="71" t="s">
        <v>40</v>
      </c>
      <c r="OXR42" s="71" t="s">
        <v>40</v>
      </c>
      <c r="OXS42" s="71" t="s">
        <v>40</v>
      </c>
      <c r="OXT42" s="71" t="s">
        <v>40</v>
      </c>
      <c r="OXU42" s="71" t="s">
        <v>40</v>
      </c>
      <c r="OXV42" s="71" t="s">
        <v>40</v>
      </c>
      <c r="OXW42" s="71" t="s">
        <v>40</v>
      </c>
      <c r="OXX42" s="71" t="s">
        <v>40</v>
      </c>
      <c r="OXY42" s="71" t="s">
        <v>40</v>
      </c>
      <c r="OXZ42" s="71" t="s">
        <v>40</v>
      </c>
      <c r="OYA42" s="71" t="s">
        <v>40</v>
      </c>
      <c r="OYB42" s="71" t="s">
        <v>40</v>
      </c>
      <c r="OYC42" s="71" t="s">
        <v>40</v>
      </c>
      <c r="OYD42" s="71" t="s">
        <v>40</v>
      </c>
      <c r="OYE42" s="71" t="s">
        <v>40</v>
      </c>
      <c r="OYF42" s="71" t="s">
        <v>40</v>
      </c>
      <c r="OYG42" s="71" t="s">
        <v>40</v>
      </c>
      <c r="OYH42" s="71" t="s">
        <v>40</v>
      </c>
      <c r="OYI42" s="71" t="s">
        <v>40</v>
      </c>
      <c r="OYJ42" s="71" t="s">
        <v>40</v>
      </c>
      <c r="OYK42" s="71" t="s">
        <v>40</v>
      </c>
      <c r="OYL42" s="71" t="s">
        <v>40</v>
      </c>
      <c r="OYM42" s="71" t="s">
        <v>40</v>
      </c>
      <c r="OYN42" s="71" t="s">
        <v>40</v>
      </c>
      <c r="OYO42" s="71" t="s">
        <v>40</v>
      </c>
      <c r="OYP42" s="71" t="s">
        <v>40</v>
      </c>
      <c r="OYQ42" s="71" t="s">
        <v>40</v>
      </c>
      <c r="OYR42" s="71" t="s">
        <v>40</v>
      </c>
      <c r="OYS42" s="71" t="s">
        <v>40</v>
      </c>
      <c r="OYT42" s="71" t="s">
        <v>40</v>
      </c>
      <c r="OYU42" s="71" t="s">
        <v>40</v>
      </c>
      <c r="OYV42" s="71" t="s">
        <v>40</v>
      </c>
      <c r="OYW42" s="71" t="s">
        <v>40</v>
      </c>
      <c r="OYX42" s="71" t="s">
        <v>40</v>
      </c>
      <c r="OYY42" s="71" t="s">
        <v>40</v>
      </c>
      <c r="OYZ42" s="71" t="s">
        <v>40</v>
      </c>
      <c r="OZA42" s="71" t="s">
        <v>40</v>
      </c>
      <c r="OZB42" s="71" t="s">
        <v>40</v>
      </c>
      <c r="OZC42" s="71" t="s">
        <v>40</v>
      </c>
      <c r="OZD42" s="71" t="s">
        <v>40</v>
      </c>
      <c r="OZE42" s="71" t="s">
        <v>40</v>
      </c>
      <c r="OZF42" s="71" t="s">
        <v>40</v>
      </c>
      <c r="OZG42" s="71" t="s">
        <v>40</v>
      </c>
      <c r="OZH42" s="71" t="s">
        <v>40</v>
      </c>
      <c r="OZI42" s="71" t="s">
        <v>40</v>
      </c>
      <c r="OZJ42" s="71" t="s">
        <v>40</v>
      </c>
      <c r="OZK42" s="71" t="s">
        <v>40</v>
      </c>
      <c r="OZL42" s="71" t="s">
        <v>40</v>
      </c>
      <c r="OZM42" s="71" t="s">
        <v>40</v>
      </c>
      <c r="OZN42" s="71" t="s">
        <v>40</v>
      </c>
      <c r="OZO42" s="71" t="s">
        <v>40</v>
      </c>
      <c r="OZP42" s="71" t="s">
        <v>40</v>
      </c>
      <c r="OZQ42" s="71" t="s">
        <v>40</v>
      </c>
      <c r="OZR42" s="71" t="s">
        <v>40</v>
      </c>
      <c r="OZS42" s="71" t="s">
        <v>40</v>
      </c>
      <c r="OZT42" s="71" t="s">
        <v>40</v>
      </c>
      <c r="OZU42" s="71" t="s">
        <v>40</v>
      </c>
      <c r="OZV42" s="71" t="s">
        <v>40</v>
      </c>
      <c r="OZW42" s="71" t="s">
        <v>40</v>
      </c>
      <c r="OZX42" s="71" t="s">
        <v>40</v>
      </c>
      <c r="OZY42" s="71" t="s">
        <v>40</v>
      </c>
      <c r="OZZ42" s="71" t="s">
        <v>40</v>
      </c>
      <c r="PAA42" s="71" t="s">
        <v>40</v>
      </c>
      <c r="PAB42" s="71" t="s">
        <v>40</v>
      </c>
      <c r="PAC42" s="71" t="s">
        <v>40</v>
      </c>
      <c r="PAD42" s="71" t="s">
        <v>40</v>
      </c>
      <c r="PAE42" s="71" t="s">
        <v>40</v>
      </c>
      <c r="PAF42" s="71" t="s">
        <v>40</v>
      </c>
      <c r="PAG42" s="71" t="s">
        <v>40</v>
      </c>
      <c r="PAH42" s="71" t="s">
        <v>40</v>
      </c>
      <c r="PAI42" s="71" t="s">
        <v>40</v>
      </c>
      <c r="PAJ42" s="71" t="s">
        <v>40</v>
      </c>
      <c r="PAK42" s="71" t="s">
        <v>40</v>
      </c>
      <c r="PAL42" s="71" t="s">
        <v>40</v>
      </c>
      <c r="PAM42" s="71" t="s">
        <v>40</v>
      </c>
      <c r="PAN42" s="71" t="s">
        <v>40</v>
      </c>
      <c r="PAO42" s="71" t="s">
        <v>40</v>
      </c>
      <c r="PAP42" s="71" t="s">
        <v>40</v>
      </c>
      <c r="PAQ42" s="71" t="s">
        <v>40</v>
      </c>
      <c r="PAR42" s="71" t="s">
        <v>40</v>
      </c>
      <c r="PAS42" s="71" t="s">
        <v>40</v>
      </c>
      <c r="PAT42" s="71" t="s">
        <v>40</v>
      </c>
      <c r="PAU42" s="71" t="s">
        <v>40</v>
      </c>
      <c r="PAV42" s="71" t="s">
        <v>40</v>
      </c>
      <c r="PAW42" s="71" t="s">
        <v>40</v>
      </c>
      <c r="PAX42" s="71" t="s">
        <v>40</v>
      </c>
      <c r="PAY42" s="71" t="s">
        <v>40</v>
      </c>
      <c r="PAZ42" s="71" t="s">
        <v>40</v>
      </c>
      <c r="PBA42" s="71" t="s">
        <v>40</v>
      </c>
      <c r="PBB42" s="71" t="s">
        <v>40</v>
      </c>
      <c r="PBC42" s="71" t="s">
        <v>40</v>
      </c>
      <c r="PBD42" s="71" t="s">
        <v>40</v>
      </c>
      <c r="PBE42" s="71" t="s">
        <v>40</v>
      </c>
      <c r="PBF42" s="71" t="s">
        <v>40</v>
      </c>
      <c r="PBG42" s="71" t="s">
        <v>40</v>
      </c>
      <c r="PBH42" s="71" t="s">
        <v>40</v>
      </c>
      <c r="PBI42" s="71" t="s">
        <v>40</v>
      </c>
      <c r="PBJ42" s="71" t="s">
        <v>40</v>
      </c>
      <c r="PBK42" s="71" t="s">
        <v>40</v>
      </c>
      <c r="PBL42" s="71" t="s">
        <v>40</v>
      </c>
      <c r="PBM42" s="71" t="s">
        <v>40</v>
      </c>
      <c r="PBN42" s="71" t="s">
        <v>40</v>
      </c>
      <c r="PBO42" s="71" t="s">
        <v>40</v>
      </c>
      <c r="PBP42" s="71" t="s">
        <v>40</v>
      </c>
      <c r="PBQ42" s="71" t="s">
        <v>40</v>
      </c>
      <c r="PBR42" s="71" t="s">
        <v>40</v>
      </c>
      <c r="PBS42" s="71" t="s">
        <v>40</v>
      </c>
      <c r="PBT42" s="71" t="s">
        <v>40</v>
      </c>
      <c r="PBU42" s="71" t="s">
        <v>40</v>
      </c>
      <c r="PBV42" s="71" t="s">
        <v>40</v>
      </c>
      <c r="PBW42" s="71" t="s">
        <v>40</v>
      </c>
      <c r="PBX42" s="71" t="s">
        <v>40</v>
      </c>
      <c r="PBY42" s="71" t="s">
        <v>40</v>
      </c>
      <c r="PBZ42" s="71" t="s">
        <v>40</v>
      </c>
      <c r="PCA42" s="71" t="s">
        <v>40</v>
      </c>
      <c r="PCB42" s="71" t="s">
        <v>40</v>
      </c>
      <c r="PCC42" s="71" t="s">
        <v>40</v>
      </c>
      <c r="PCD42" s="71" t="s">
        <v>40</v>
      </c>
      <c r="PCE42" s="71" t="s">
        <v>40</v>
      </c>
      <c r="PCF42" s="71" t="s">
        <v>40</v>
      </c>
      <c r="PCG42" s="71" t="s">
        <v>40</v>
      </c>
      <c r="PCH42" s="71" t="s">
        <v>40</v>
      </c>
      <c r="PCI42" s="71" t="s">
        <v>40</v>
      </c>
      <c r="PCJ42" s="71" t="s">
        <v>40</v>
      </c>
      <c r="PCK42" s="71" t="s">
        <v>40</v>
      </c>
      <c r="PCL42" s="71" t="s">
        <v>40</v>
      </c>
      <c r="PCM42" s="71" t="s">
        <v>40</v>
      </c>
      <c r="PCN42" s="71" t="s">
        <v>40</v>
      </c>
      <c r="PCO42" s="71" t="s">
        <v>40</v>
      </c>
      <c r="PCP42" s="71" t="s">
        <v>40</v>
      </c>
      <c r="PCQ42" s="71" t="s">
        <v>40</v>
      </c>
      <c r="PCR42" s="71" t="s">
        <v>40</v>
      </c>
      <c r="PCS42" s="71" t="s">
        <v>40</v>
      </c>
      <c r="PCT42" s="71" t="s">
        <v>40</v>
      </c>
      <c r="PCU42" s="71" t="s">
        <v>40</v>
      </c>
      <c r="PCV42" s="71" t="s">
        <v>40</v>
      </c>
      <c r="PCW42" s="71" t="s">
        <v>40</v>
      </c>
      <c r="PCX42" s="71" t="s">
        <v>40</v>
      </c>
      <c r="PCY42" s="71" t="s">
        <v>40</v>
      </c>
      <c r="PCZ42" s="71" t="s">
        <v>40</v>
      </c>
      <c r="PDA42" s="71" t="s">
        <v>40</v>
      </c>
      <c r="PDB42" s="71" t="s">
        <v>40</v>
      </c>
      <c r="PDC42" s="71" t="s">
        <v>40</v>
      </c>
      <c r="PDD42" s="71" t="s">
        <v>40</v>
      </c>
      <c r="PDE42" s="71" t="s">
        <v>40</v>
      </c>
      <c r="PDF42" s="71" t="s">
        <v>40</v>
      </c>
      <c r="PDG42" s="71" t="s">
        <v>40</v>
      </c>
      <c r="PDH42" s="71" t="s">
        <v>40</v>
      </c>
      <c r="PDI42" s="71" t="s">
        <v>40</v>
      </c>
      <c r="PDJ42" s="71" t="s">
        <v>40</v>
      </c>
      <c r="PDK42" s="71" t="s">
        <v>40</v>
      </c>
      <c r="PDL42" s="71" t="s">
        <v>40</v>
      </c>
      <c r="PDM42" s="71" t="s">
        <v>40</v>
      </c>
      <c r="PDN42" s="71" t="s">
        <v>40</v>
      </c>
      <c r="PDO42" s="71" t="s">
        <v>40</v>
      </c>
      <c r="PDP42" s="71" t="s">
        <v>40</v>
      </c>
      <c r="PDQ42" s="71" t="s">
        <v>40</v>
      </c>
      <c r="PDR42" s="71" t="s">
        <v>40</v>
      </c>
      <c r="PDS42" s="71" t="s">
        <v>40</v>
      </c>
      <c r="PDT42" s="71" t="s">
        <v>40</v>
      </c>
      <c r="PDU42" s="71" t="s">
        <v>40</v>
      </c>
      <c r="PDV42" s="71" t="s">
        <v>40</v>
      </c>
      <c r="PDW42" s="71" t="s">
        <v>40</v>
      </c>
      <c r="PDX42" s="71" t="s">
        <v>40</v>
      </c>
      <c r="PDY42" s="71" t="s">
        <v>40</v>
      </c>
      <c r="PDZ42" s="71" t="s">
        <v>40</v>
      </c>
      <c r="PEA42" s="71" t="s">
        <v>40</v>
      </c>
      <c r="PEB42" s="71" t="s">
        <v>40</v>
      </c>
      <c r="PEC42" s="71" t="s">
        <v>40</v>
      </c>
      <c r="PED42" s="71" t="s">
        <v>40</v>
      </c>
      <c r="PEE42" s="71" t="s">
        <v>40</v>
      </c>
      <c r="PEF42" s="71" t="s">
        <v>40</v>
      </c>
      <c r="PEG42" s="71" t="s">
        <v>40</v>
      </c>
      <c r="PEH42" s="71" t="s">
        <v>40</v>
      </c>
      <c r="PEI42" s="71" t="s">
        <v>40</v>
      </c>
      <c r="PEJ42" s="71" t="s">
        <v>40</v>
      </c>
      <c r="PEK42" s="71" t="s">
        <v>40</v>
      </c>
      <c r="PEL42" s="71" t="s">
        <v>40</v>
      </c>
      <c r="PEM42" s="71" t="s">
        <v>40</v>
      </c>
      <c r="PEN42" s="71" t="s">
        <v>40</v>
      </c>
      <c r="PEO42" s="71" t="s">
        <v>40</v>
      </c>
      <c r="PEP42" s="71" t="s">
        <v>40</v>
      </c>
      <c r="PEQ42" s="71" t="s">
        <v>40</v>
      </c>
      <c r="PER42" s="71" t="s">
        <v>40</v>
      </c>
      <c r="PES42" s="71" t="s">
        <v>40</v>
      </c>
      <c r="PET42" s="71" t="s">
        <v>40</v>
      </c>
      <c r="PEU42" s="71" t="s">
        <v>40</v>
      </c>
      <c r="PEV42" s="71" t="s">
        <v>40</v>
      </c>
      <c r="PEW42" s="71" t="s">
        <v>40</v>
      </c>
      <c r="PEX42" s="71" t="s">
        <v>40</v>
      </c>
      <c r="PEY42" s="71" t="s">
        <v>40</v>
      </c>
      <c r="PEZ42" s="71" t="s">
        <v>40</v>
      </c>
      <c r="PFA42" s="71" t="s">
        <v>40</v>
      </c>
      <c r="PFB42" s="71" t="s">
        <v>40</v>
      </c>
      <c r="PFC42" s="71" t="s">
        <v>40</v>
      </c>
      <c r="PFD42" s="71" t="s">
        <v>40</v>
      </c>
      <c r="PFE42" s="71" t="s">
        <v>40</v>
      </c>
      <c r="PFF42" s="71" t="s">
        <v>40</v>
      </c>
      <c r="PFG42" s="71" t="s">
        <v>40</v>
      </c>
      <c r="PFH42" s="71" t="s">
        <v>40</v>
      </c>
      <c r="PFI42" s="71" t="s">
        <v>40</v>
      </c>
      <c r="PFJ42" s="71" t="s">
        <v>40</v>
      </c>
      <c r="PFK42" s="71" t="s">
        <v>40</v>
      </c>
      <c r="PFL42" s="71" t="s">
        <v>40</v>
      </c>
      <c r="PFM42" s="71" t="s">
        <v>40</v>
      </c>
      <c r="PFN42" s="71" t="s">
        <v>40</v>
      </c>
      <c r="PFO42" s="71" t="s">
        <v>40</v>
      </c>
      <c r="PFP42" s="71" t="s">
        <v>40</v>
      </c>
      <c r="PFQ42" s="71" t="s">
        <v>40</v>
      </c>
      <c r="PFR42" s="71" t="s">
        <v>40</v>
      </c>
      <c r="PFS42" s="71" t="s">
        <v>40</v>
      </c>
      <c r="PFT42" s="71" t="s">
        <v>40</v>
      </c>
      <c r="PFU42" s="71" t="s">
        <v>40</v>
      </c>
      <c r="PFV42" s="71" t="s">
        <v>40</v>
      </c>
      <c r="PFW42" s="71" t="s">
        <v>40</v>
      </c>
      <c r="PFX42" s="71" t="s">
        <v>40</v>
      </c>
      <c r="PFY42" s="71" t="s">
        <v>40</v>
      </c>
      <c r="PFZ42" s="71" t="s">
        <v>40</v>
      </c>
      <c r="PGA42" s="71" t="s">
        <v>40</v>
      </c>
      <c r="PGB42" s="71" t="s">
        <v>40</v>
      </c>
      <c r="PGC42" s="71" t="s">
        <v>40</v>
      </c>
      <c r="PGD42" s="71" t="s">
        <v>40</v>
      </c>
      <c r="PGE42" s="71" t="s">
        <v>40</v>
      </c>
      <c r="PGF42" s="71" t="s">
        <v>40</v>
      </c>
      <c r="PGG42" s="71" t="s">
        <v>40</v>
      </c>
      <c r="PGH42" s="71" t="s">
        <v>40</v>
      </c>
      <c r="PGI42" s="71" t="s">
        <v>40</v>
      </c>
      <c r="PGJ42" s="71" t="s">
        <v>40</v>
      </c>
      <c r="PGK42" s="71" t="s">
        <v>40</v>
      </c>
      <c r="PGL42" s="71" t="s">
        <v>40</v>
      </c>
      <c r="PGM42" s="71" t="s">
        <v>40</v>
      </c>
      <c r="PGN42" s="71" t="s">
        <v>40</v>
      </c>
      <c r="PGO42" s="71" t="s">
        <v>40</v>
      </c>
      <c r="PGP42" s="71" t="s">
        <v>40</v>
      </c>
      <c r="PGQ42" s="71" t="s">
        <v>40</v>
      </c>
      <c r="PGR42" s="71" t="s">
        <v>40</v>
      </c>
      <c r="PGS42" s="71" t="s">
        <v>40</v>
      </c>
      <c r="PGT42" s="71" t="s">
        <v>40</v>
      </c>
      <c r="PGU42" s="71" t="s">
        <v>40</v>
      </c>
      <c r="PGV42" s="71" t="s">
        <v>40</v>
      </c>
      <c r="PGW42" s="71" t="s">
        <v>40</v>
      </c>
      <c r="PGX42" s="71" t="s">
        <v>40</v>
      </c>
      <c r="PGY42" s="71" t="s">
        <v>40</v>
      </c>
      <c r="PGZ42" s="71" t="s">
        <v>40</v>
      </c>
      <c r="PHA42" s="71" t="s">
        <v>40</v>
      </c>
      <c r="PHB42" s="71" t="s">
        <v>40</v>
      </c>
      <c r="PHC42" s="71" t="s">
        <v>40</v>
      </c>
      <c r="PHD42" s="71" t="s">
        <v>40</v>
      </c>
      <c r="PHE42" s="71" t="s">
        <v>40</v>
      </c>
      <c r="PHF42" s="71" t="s">
        <v>40</v>
      </c>
      <c r="PHG42" s="71" t="s">
        <v>40</v>
      </c>
      <c r="PHH42" s="71" t="s">
        <v>40</v>
      </c>
      <c r="PHI42" s="71" t="s">
        <v>40</v>
      </c>
      <c r="PHJ42" s="71" t="s">
        <v>40</v>
      </c>
      <c r="PHK42" s="71" t="s">
        <v>40</v>
      </c>
      <c r="PHL42" s="71" t="s">
        <v>40</v>
      </c>
      <c r="PHM42" s="71" t="s">
        <v>40</v>
      </c>
      <c r="PHN42" s="71" t="s">
        <v>40</v>
      </c>
      <c r="PHO42" s="71" t="s">
        <v>40</v>
      </c>
      <c r="PHP42" s="71" t="s">
        <v>40</v>
      </c>
      <c r="PHQ42" s="71" t="s">
        <v>40</v>
      </c>
      <c r="PHR42" s="71" t="s">
        <v>40</v>
      </c>
      <c r="PHS42" s="71" t="s">
        <v>40</v>
      </c>
      <c r="PHT42" s="71" t="s">
        <v>40</v>
      </c>
      <c r="PHU42" s="71" t="s">
        <v>40</v>
      </c>
      <c r="PHV42" s="71" t="s">
        <v>40</v>
      </c>
      <c r="PHW42" s="71" t="s">
        <v>40</v>
      </c>
      <c r="PHX42" s="71" t="s">
        <v>40</v>
      </c>
      <c r="PHY42" s="71" t="s">
        <v>40</v>
      </c>
      <c r="PHZ42" s="71" t="s">
        <v>40</v>
      </c>
      <c r="PIA42" s="71" t="s">
        <v>40</v>
      </c>
      <c r="PIB42" s="71" t="s">
        <v>40</v>
      </c>
      <c r="PIC42" s="71" t="s">
        <v>40</v>
      </c>
      <c r="PID42" s="71" t="s">
        <v>40</v>
      </c>
      <c r="PIE42" s="71" t="s">
        <v>40</v>
      </c>
      <c r="PIF42" s="71" t="s">
        <v>40</v>
      </c>
      <c r="PIG42" s="71" t="s">
        <v>40</v>
      </c>
      <c r="PIH42" s="71" t="s">
        <v>40</v>
      </c>
      <c r="PII42" s="71" t="s">
        <v>40</v>
      </c>
      <c r="PIJ42" s="71" t="s">
        <v>40</v>
      </c>
      <c r="PIK42" s="71" t="s">
        <v>40</v>
      </c>
      <c r="PIL42" s="71" t="s">
        <v>40</v>
      </c>
      <c r="PIM42" s="71" t="s">
        <v>40</v>
      </c>
      <c r="PIN42" s="71" t="s">
        <v>40</v>
      </c>
      <c r="PIO42" s="71" t="s">
        <v>40</v>
      </c>
      <c r="PIP42" s="71" t="s">
        <v>40</v>
      </c>
      <c r="PIQ42" s="71" t="s">
        <v>40</v>
      </c>
      <c r="PIR42" s="71" t="s">
        <v>40</v>
      </c>
      <c r="PIS42" s="71" t="s">
        <v>40</v>
      </c>
      <c r="PIT42" s="71" t="s">
        <v>40</v>
      </c>
      <c r="PIU42" s="71" t="s">
        <v>40</v>
      </c>
      <c r="PIV42" s="71" t="s">
        <v>40</v>
      </c>
      <c r="PIW42" s="71" t="s">
        <v>40</v>
      </c>
      <c r="PIX42" s="71" t="s">
        <v>40</v>
      </c>
      <c r="PIY42" s="71" t="s">
        <v>40</v>
      </c>
      <c r="PIZ42" s="71" t="s">
        <v>40</v>
      </c>
      <c r="PJA42" s="71" t="s">
        <v>40</v>
      </c>
      <c r="PJB42" s="71" t="s">
        <v>40</v>
      </c>
      <c r="PJC42" s="71" t="s">
        <v>40</v>
      </c>
      <c r="PJD42" s="71" t="s">
        <v>40</v>
      </c>
      <c r="PJE42" s="71" t="s">
        <v>40</v>
      </c>
      <c r="PJF42" s="71" t="s">
        <v>40</v>
      </c>
      <c r="PJG42" s="71" t="s">
        <v>40</v>
      </c>
      <c r="PJH42" s="71" t="s">
        <v>40</v>
      </c>
      <c r="PJI42" s="71" t="s">
        <v>40</v>
      </c>
      <c r="PJJ42" s="71" t="s">
        <v>40</v>
      </c>
      <c r="PJK42" s="71" t="s">
        <v>40</v>
      </c>
      <c r="PJL42" s="71" t="s">
        <v>40</v>
      </c>
      <c r="PJM42" s="71" t="s">
        <v>40</v>
      </c>
      <c r="PJN42" s="71" t="s">
        <v>40</v>
      </c>
      <c r="PJO42" s="71" t="s">
        <v>40</v>
      </c>
      <c r="PJP42" s="71" t="s">
        <v>40</v>
      </c>
      <c r="PJQ42" s="71" t="s">
        <v>40</v>
      </c>
      <c r="PJR42" s="71" t="s">
        <v>40</v>
      </c>
      <c r="PJS42" s="71" t="s">
        <v>40</v>
      </c>
      <c r="PJT42" s="71" t="s">
        <v>40</v>
      </c>
      <c r="PJU42" s="71" t="s">
        <v>40</v>
      </c>
      <c r="PJV42" s="71" t="s">
        <v>40</v>
      </c>
      <c r="PJW42" s="71" t="s">
        <v>40</v>
      </c>
      <c r="PJX42" s="71" t="s">
        <v>40</v>
      </c>
      <c r="PJY42" s="71" t="s">
        <v>40</v>
      </c>
      <c r="PJZ42" s="71" t="s">
        <v>40</v>
      </c>
      <c r="PKA42" s="71" t="s">
        <v>40</v>
      </c>
      <c r="PKB42" s="71" t="s">
        <v>40</v>
      </c>
      <c r="PKC42" s="71" t="s">
        <v>40</v>
      </c>
      <c r="PKD42" s="71" t="s">
        <v>40</v>
      </c>
      <c r="PKE42" s="71" t="s">
        <v>40</v>
      </c>
      <c r="PKF42" s="71" t="s">
        <v>40</v>
      </c>
      <c r="PKG42" s="71" t="s">
        <v>40</v>
      </c>
      <c r="PKH42" s="71" t="s">
        <v>40</v>
      </c>
      <c r="PKI42" s="71" t="s">
        <v>40</v>
      </c>
      <c r="PKJ42" s="71" t="s">
        <v>40</v>
      </c>
      <c r="PKK42" s="71" t="s">
        <v>40</v>
      </c>
      <c r="PKL42" s="71" t="s">
        <v>40</v>
      </c>
      <c r="PKM42" s="71" t="s">
        <v>40</v>
      </c>
      <c r="PKN42" s="71" t="s">
        <v>40</v>
      </c>
      <c r="PKO42" s="71" t="s">
        <v>40</v>
      </c>
      <c r="PKP42" s="71" t="s">
        <v>40</v>
      </c>
      <c r="PKQ42" s="71" t="s">
        <v>40</v>
      </c>
      <c r="PKR42" s="71" t="s">
        <v>40</v>
      </c>
      <c r="PKS42" s="71" t="s">
        <v>40</v>
      </c>
      <c r="PKT42" s="71" t="s">
        <v>40</v>
      </c>
      <c r="PKU42" s="71" t="s">
        <v>40</v>
      </c>
      <c r="PKV42" s="71" t="s">
        <v>40</v>
      </c>
      <c r="PKW42" s="71" t="s">
        <v>40</v>
      </c>
      <c r="PKX42" s="71" t="s">
        <v>40</v>
      </c>
      <c r="PKY42" s="71" t="s">
        <v>40</v>
      </c>
      <c r="PKZ42" s="71" t="s">
        <v>40</v>
      </c>
      <c r="PLA42" s="71" t="s">
        <v>40</v>
      </c>
      <c r="PLB42" s="71" t="s">
        <v>40</v>
      </c>
      <c r="PLC42" s="71" t="s">
        <v>40</v>
      </c>
      <c r="PLD42" s="71" t="s">
        <v>40</v>
      </c>
      <c r="PLE42" s="71" t="s">
        <v>40</v>
      </c>
      <c r="PLF42" s="71" t="s">
        <v>40</v>
      </c>
      <c r="PLG42" s="71" t="s">
        <v>40</v>
      </c>
      <c r="PLH42" s="71" t="s">
        <v>40</v>
      </c>
      <c r="PLI42" s="71" t="s">
        <v>40</v>
      </c>
      <c r="PLJ42" s="71" t="s">
        <v>40</v>
      </c>
      <c r="PLK42" s="71" t="s">
        <v>40</v>
      </c>
      <c r="PLL42" s="71" t="s">
        <v>40</v>
      </c>
      <c r="PLM42" s="71" t="s">
        <v>40</v>
      </c>
      <c r="PLN42" s="71" t="s">
        <v>40</v>
      </c>
      <c r="PLO42" s="71" t="s">
        <v>40</v>
      </c>
      <c r="PLP42" s="71" t="s">
        <v>40</v>
      </c>
      <c r="PLQ42" s="71" t="s">
        <v>40</v>
      </c>
      <c r="PLR42" s="71" t="s">
        <v>40</v>
      </c>
      <c r="PLS42" s="71" t="s">
        <v>40</v>
      </c>
      <c r="PLT42" s="71" t="s">
        <v>40</v>
      </c>
      <c r="PLU42" s="71" t="s">
        <v>40</v>
      </c>
      <c r="PLV42" s="71" t="s">
        <v>40</v>
      </c>
      <c r="PLW42" s="71" t="s">
        <v>40</v>
      </c>
      <c r="PLX42" s="71" t="s">
        <v>40</v>
      </c>
      <c r="PLY42" s="71" t="s">
        <v>40</v>
      </c>
      <c r="PLZ42" s="71" t="s">
        <v>40</v>
      </c>
      <c r="PMA42" s="71" t="s">
        <v>40</v>
      </c>
      <c r="PMB42" s="71" t="s">
        <v>40</v>
      </c>
      <c r="PMC42" s="71" t="s">
        <v>40</v>
      </c>
      <c r="PMD42" s="71" t="s">
        <v>40</v>
      </c>
      <c r="PME42" s="71" t="s">
        <v>40</v>
      </c>
      <c r="PMF42" s="71" t="s">
        <v>40</v>
      </c>
      <c r="PMG42" s="71" t="s">
        <v>40</v>
      </c>
      <c r="PMH42" s="71" t="s">
        <v>40</v>
      </c>
      <c r="PMI42" s="71" t="s">
        <v>40</v>
      </c>
      <c r="PMJ42" s="71" t="s">
        <v>40</v>
      </c>
      <c r="PMK42" s="71" t="s">
        <v>40</v>
      </c>
      <c r="PML42" s="71" t="s">
        <v>40</v>
      </c>
      <c r="PMM42" s="71" t="s">
        <v>40</v>
      </c>
      <c r="PMN42" s="71" t="s">
        <v>40</v>
      </c>
      <c r="PMO42" s="71" t="s">
        <v>40</v>
      </c>
      <c r="PMP42" s="71" t="s">
        <v>40</v>
      </c>
      <c r="PMQ42" s="71" t="s">
        <v>40</v>
      </c>
      <c r="PMR42" s="71" t="s">
        <v>40</v>
      </c>
      <c r="PMS42" s="71" t="s">
        <v>40</v>
      </c>
      <c r="PMT42" s="71" t="s">
        <v>40</v>
      </c>
      <c r="PMU42" s="71" t="s">
        <v>40</v>
      </c>
      <c r="PMV42" s="71" t="s">
        <v>40</v>
      </c>
      <c r="PMW42" s="71" t="s">
        <v>40</v>
      </c>
      <c r="PMX42" s="71" t="s">
        <v>40</v>
      </c>
      <c r="PMY42" s="71" t="s">
        <v>40</v>
      </c>
      <c r="PMZ42" s="71" t="s">
        <v>40</v>
      </c>
      <c r="PNA42" s="71" t="s">
        <v>40</v>
      </c>
      <c r="PNB42" s="71" t="s">
        <v>40</v>
      </c>
      <c r="PNC42" s="71" t="s">
        <v>40</v>
      </c>
      <c r="PND42" s="71" t="s">
        <v>40</v>
      </c>
      <c r="PNE42" s="71" t="s">
        <v>40</v>
      </c>
      <c r="PNF42" s="71" t="s">
        <v>40</v>
      </c>
      <c r="PNG42" s="71" t="s">
        <v>40</v>
      </c>
      <c r="PNH42" s="71" t="s">
        <v>40</v>
      </c>
      <c r="PNI42" s="71" t="s">
        <v>40</v>
      </c>
      <c r="PNJ42" s="71" t="s">
        <v>40</v>
      </c>
      <c r="PNK42" s="71" t="s">
        <v>40</v>
      </c>
      <c r="PNL42" s="71" t="s">
        <v>40</v>
      </c>
      <c r="PNM42" s="71" t="s">
        <v>40</v>
      </c>
      <c r="PNN42" s="71" t="s">
        <v>40</v>
      </c>
      <c r="PNO42" s="71" t="s">
        <v>40</v>
      </c>
      <c r="PNP42" s="71" t="s">
        <v>40</v>
      </c>
      <c r="PNQ42" s="71" t="s">
        <v>40</v>
      </c>
      <c r="PNR42" s="71" t="s">
        <v>40</v>
      </c>
      <c r="PNS42" s="71" t="s">
        <v>40</v>
      </c>
      <c r="PNT42" s="71" t="s">
        <v>40</v>
      </c>
      <c r="PNU42" s="71" t="s">
        <v>40</v>
      </c>
      <c r="PNV42" s="71" t="s">
        <v>40</v>
      </c>
      <c r="PNW42" s="71" t="s">
        <v>40</v>
      </c>
      <c r="PNX42" s="71" t="s">
        <v>40</v>
      </c>
      <c r="PNY42" s="71" t="s">
        <v>40</v>
      </c>
      <c r="PNZ42" s="71" t="s">
        <v>40</v>
      </c>
      <c r="POA42" s="71" t="s">
        <v>40</v>
      </c>
      <c r="POB42" s="71" t="s">
        <v>40</v>
      </c>
      <c r="POC42" s="71" t="s">
        <v>40</v>
      </c>
      <c r="POD42" s="71" t="s">
        <v>40</v>
      </c>
      <c r="POE42" s="71" t="s">
        <v>40</v>
      </c>
      <c r="POF42" s="71" t="s">
        <v>40</v>
      </c>
      <c r="POG42" s="71" t="s">
        <v>40</v>
      </c>
      <c r="POH42" s="71" t="s">
        <v>40</v>
      </c>
      <c r="POI42" s="71" t="s">
        <v>40</v>
      </c>
      <c r="POJ42" s="71" t="s">
        <v>40</v>
      </c>
      <c r="POK42" s="71" t="s">
        <v>40</v>
      </c>
      <c r="POL42" s="71" t="s">
        <v>40</v>
      </c>
      <c r="POM42" s="71" t="s">
        <v>40</v>
      </c>
      <c r="PON42" s="71" t="s">
        <v>40</v>
      </c>
      <c r="POO42" s="71" t="s">
        <v>40</v>
      </c>
      <c r="POP42" s="71" t="s">
        <v>40</v>
      </c>
      <c r="POQ42" s="71" t="s">
        <v>40</v>
      </c>
      <c r="POR42" s="71" t="s">
        <v>40</v>
      </c>
      <c r="POS42" s="71" t="s">
        <v>40</v>
      </c>
      <c r="POT42" s="71" t="s">
        <v>40</v>
      </c>
      <c r="POU42" s="71" t="s">
        <v>40</v>
      </c>
      <c r="POV42" s="71" t="s">
        <v>40</v>
      </c>
      <c r="POW42" s="71" t="s">
        <v>40</v>
      </c>
      <c r="POX42" s="71" t="s">
        <v>40</v>
      </c>
      <c r="POY42" s="71" t="s">
        <v>40</v>
      </c>
      <c r="POZ42" s="71" t="s">
        <v>40</v>
      </c>
      <c r="PPA42" s="71" t="s">
        <v>40</v>
      </c>
      <c r="PPB42" s="71" t="s">
        <v>40</v>
      </c>
      <c r="PPC42" s="71" t="s">
        <v>40</v>
      </c>
      <c r="PPD42" s="71" t="s">
        <v>40</v>
      </c>
      <c r="PPE42" s="71" t="s">
        <v>40</v>
      </c>
      <c r="PPF42" s="71" t="s">
        <v>40</v>
      </c>
      <c r="PPG42" s="71" t="s">
        <v>40</v>
      </c>
      <c r="PPH42" s="71" t="s">
        <v>40</v>
      </c>
      <c r="PPI42" s="71" t="s">
        <v>40</v>
      </c>
      <c r="PPJ42" s="71" t="s">
        <v>40</v>
      </c>
      <c r="PPK42" s="71" t="s">
        <v>40</v>
      </c>
      <c r="PPL42" s="71" t="s">
        <v>40</v>
      </c>
      <c r="PPM42" s="71" t="s">
        <v>40</v>
      </c>
      <c r="PPN42" s="71" t="s">
        <v>40</v>
      </c>
      <c r="PPO42" s="71" t="s">
        <v>40</v>
      </c>
      <c r="PPP42" s="71" t="s">
        <v>40</v>
      </c>
      <c r="PPQ42" s="71" t="s">
        <v>40</v>
      </c>
      <c r="PPR42" s="71" t="s">
        <v>40</v>
      </c>
      <c r="PPS42" s="71" t="s">
        <v>40</v>
      </c>
      <c r="PPT42" s="71" t="s">
        <v>40</v>
      </c>
      <c r="PPU42" s="71" t="s">
        <v>40</v>
      </c>
      <c r="PPV42" s="71" t="s">
        <v>40</v>
      </c>
      <c r="PPW42" s="71" t="s">
        <v>40</v>
      </c>
      <c r="PPX42" s="71" t="s">
        <v>40</v>
      </c>
      <c r="PPY42" s="71" t="s">
        <v>40</v>
      </c>
      <c r="PPZ42" s="71" t="s">
        <v>40</v>
      </c>
      <c r="PQA42" s="71" t="s">
        <v>40</v>
      </c>
      <c r="PQB42" s="71" t="s">
        <v>40</v>
      </c>
      <c r="PQC42" s="71" t="s">
        <v>40</v>
      </c>
      <c r="PQD42" s="71" t="s">
        <v>40</v>
      </c>
      <c r="PQE42" s="71" t="s">
        <v>40</v>
      </c>
      <c r="PQF42" s="71" t="s">
        <v>40</v>
      </c>
      <c r="PQG42" s="71" t="s">
        <v>40</v>
      </c>
      <c r="PQH42" s="71" t="s">
        <v>40</v>
      </c>
      <c r="PQI42" s="71" t="s">
        <v>40</v>
      </c>
      <c r="PQJ42" s="71" t="s">
        <v>40</v>
      </c>
      <c r="PQK42" s="71" t="s">
        <v>40</v>
      </c>
      <c r="PQL42" s="71" t="s">
        <v>40</v>
      </c>
      <c r="PQM42" s="71" t="s">
        <v>40</v>
      </c>
      <c r="PQN42" s="71" t="s">
        <v>40</v>
      </c>
      <c r="PQO42" s="71" t="s">
        <v>40</v>
      </c>
      <c r="PQP42" s="71" t="s">
        <v>40</v>
      </c>
      <c r="PQQ42" s="71" t="s">
        <v>40</v>
      </c>
      <c r="PQR42" s="71" t="s">
        <v>40</v>
      </c>
      <c r="PQS42" s="71" t="s">
        <v>40</v>
      </c>
      <c r="PQT42" s="71" t="s">
        <v>40</v>
      </c>
      <c r="PQU42" s="71" t="s">
        <v>40</v>
      </c>
      <c r="PQV42" s="71" t="s">
        <v>40</v>
      </c>
      <c r="PQW42" s="71" t="s">
        <v>40</v>
      </c>
      <c r="PQX42" s="71" t="s">
        <v>40</v>
      </c>
      <c r="PQY42" s="71" t="s">
        <v>40</v>
      </c>
      <c r="PQZ42" s="71" t="s">
        <v>40</v>
      </c>
      <c r="PRA42" s="71" t="s">
        <v>40</v>
      </c>
      <c r="PRB42" s="71" t="s">
        <v>40</v>
      </c>
      <c r="PRC42" s="71" t="s">
        <v>40</v>
      </c>
      <c r="PRD42" s="71" t="s">
        <v>40</v>
      </c>
      <c r="PRE42" s="71" t="s">
        <v>40</v>
      </c>
      <c r="PRF42" s="71" t="s">
        <v>40</v>
      </c>
      <c r="PRG42" s="71" t="s">
        <v>40</v>
      </c>
      <c r="PRH42" s="71" t="s">
        <v>40</v>
      </c>
      <c r="PRI42" s="71" t="s">
        <v>40</v>
      </c>
      <c r="PRJ42" s="71" t="s">
        <v>40</v>
      </c>
      <c r="PRK42" s="71" t="s">
        <v>40</v>
      </c>
      <c r="PRL42" s="71" t="s">
        <v>40</v>
      </c>
      <c r="PRM42" s="71" t="s">
        <v>40</v>
      </c>
      <c r="PRN42" s="71" t="s">
        <v>40</v>
      </c>
      <c r="PRO42" s="71" t="s">
        <v>40</v>
      </c>
      <c r="PRP42" s="71" t="s">
        <v>40</v>
      </c>
      <c r="PRQ42" s="71" t="s">
        <v>40</v>
      </c>
      <c r="PRR42" s="71" t="s">
        <v>40</v>
      </c>
      <c r="PRS42" s="71" t="s">
        <v>40</v>
      </c>
      <c r="PRT42" s="71" t="s">
        <v>40</v>
      </c>
      <c r="PRU42" s="71" t="s">
        <v>40</v>
      </c>
      <c r="PRV42" s="71" t="s">
        <v>40</v>
      </c>
      <c r="PRW42" s="71" t="s">
        <v>40</v>
      </c>
      <c r="PRX42" s="71" t="s">
        <v>40</v>
      </c>
      <c r="PRY42" s="71" t="s">
        <v>40</v>
      </c>
      <c r="PRZ42" s="71" t="s">
        <v>40</v>
      </c>
      <c r="PSA42" s="71" t="s">
        <v>40</v>
      </c>
      <c r="PSB42" s="71" t="s">
        <v>40</v>
      </c>
      <c r="PSC42" s="71" t="s">
        <v>40</v>
      </c>
      <c r="PSD42" s="71" t="s">
        <v>40</v>
      </c>
      <c r="PSE42" s="71" t="s">
        <v>40</v>
      </c>
      <c r="PSF42" s="71" t="s">
        <v>40</v>
      </c>
      <c r="PSG42" s="71" t="s">
        <v>40</v>
      </c>
      <c r="PSH42" s="71" t="s">
        <v>40</v>
      </c>
      <c r="PSI42" s="71" t="s">
        <v>40</v>
      </c>
      <c r="PSJ42" s="71" t="s">
        <v>40</v>
      </c>
      <c r="PSK42" s="71" t="s">
        <v>40</v>
      </c>
      <c r="PSL42" s="71" t="s">
        <v>40</v>
      </c>
      <c r="PSM42" s="71" t="s">
        <v>40</v>
      </c>
      <c r="PSN42" s="71" t="s">
        <v>40</v>
      </c>
      <c r="PSO42" s="71" t="s">
        <v>40</v>
      </c>
      <c r="PSP42" s="71" t="s">
        <v>40</v>
      </c>
      <c r="PSQ42" s="71" t="s">
        <v>40</v>
      </c>
      <c r="PSR42" s="71" t="s">
        <v>40</v>
      </c>
      <c r="PSS42" s="71" t="s">
        <v>40</v>
      </c>
      <c r="PST42" s="71" t="s">
        <v>40</v>
      </c>
      <c r="PSU42" s="71" t="s">
        <v>40</v>
      </c>
      <c r="PSV42" s="71" t="s">
        <v>40</v>
      </c>
      <c r="PSW42" s="71" t="s">
        <v>40</v>
      </c>
      <c r="PSX42" s="71" t="s">
        <v>40</v>
      </c>
      <c r="PSY42" s="71" t="s">
        <v>40</v>
      </c>
      <c r="PSZ42" s="71" t="s">
        <v>40</v>
      </c>
      <c r="PTA42" s="71" t="s">
        <v>40</v>
      </c>
      <c r="PTB42" s="71" t="s">
        <v>40</v>
      </c>
      <c r="PTC42" s="71" t="s">
        <v>40</v>
      </c>
      <c r="PTD42" s="71" t="s">
        <v>40</v>
      </c>
      <c r="PTE42" s="71" t="s">
        <v>40</v>
      </c>
      <c r="PTF42" s="71" t="s">
        <v>40</v>
      </c>
      <c r="PTG42" s="71" t="s">
        <v>40</v>
      </c>
      <c r="PTH42" s="71" t="s">
        <v>40</v>
      </c>
      <c r="PTI42" s="71" t="s">
        <v>40</v>
      </c>
      <c r="PTJ42" s="71" t="s">
        <v>40</v>
      </c>
      <c r="PTK42" s="71" t="s">
        <v>40</v>
      </c>
      <c r="PTL42" s="71" t="s">
        <v>40</v>
      </c>
      <c r="PTM42" s="71" t="s">
        <v>40</v>
      </c>
      <c r="PTN42" s="71" t="s">
        <v>40</v>
      </c>
      <c r="PTO42" s="71" t="s">
        <v>40</v>
      </c>
      <c r="PTP42" s="71" t="s">
        <v>40</v>
      </c>
      <c r="PTQ42" s="71" t="s">
        <v>40</v>
      </c>
      <c r="PTR42" s="71" t="s">
        <v>40</v>
      </c>
      <c r="PTS42" s="71" t="s">
        <v>40</v>
      </c>
      <c r="PTT42" s="71" t="s">
        <v>40</v>
      </c>
      <c r="PTU42" s="71" t="s">
        <v>40</v>
      </c>
      <c r="PTV42" s="71" t="s">
        <v>40</v>
      </c>
      <c r="PTW42" s="71" t="s">
        <v>40</v>
      </c>
      <c r="PTX42" s="71" t="s">
        <v>40</v>
      </c>
      <c r="PTY42" s="71" t="s">
        <v>40</v>
      </c>
      <c r="PTZ42" s="71" t="s">
        <v>40</v>
      </c>
      <c r="PUA42" s="71" t="s">
        <v>40</v>
      </c>
      <c r="PUB42" s="71" t="s">
        <v>40</v>
      </c>
      <c r="PUC42" s="71" t="s">
        <v>40</v>
      </c>
      <c r="PUD42" s="71" t="s">
        <v>40</v>
      </c>
      <c r="PUE42" s="71" t="s">
        <v>40</v>
      </c>
      <c r="PUF42" s="71" t="s">
        <v>40</v>
      </c>
      <c r="PUG42" s="71" t="s">
        <v>40</v>
      </c>
      <c r="PUH42" s="71" t="s">
        <v>40</v>
      </c>
      <c r="PUI42" s="71" t="s">
        <v>40</v>
      </c>
      <c r="PUJ42" s="71" t="s">
        <v>40</v>
      </c>
      <c r="PUK42" s="71" t="s">
        <v>40</v>
      </c>
      <c r="PUL42" s="71" t="s">
        <v>40</v>
      </c>
      <c r="PUM42" s="71" t="s">
        <v>40</v>
      </c>
      <c r="PUN42" s="71" t="s">
        <v>40</v>
      </c>
      <c r="PUO42" s="71" t="s">
        <v>40</v>
      </c>
      <c r="PUP42" s="71" t="s">
        <v>40</v>
      </c>
      <c r="PUQ42" s="71" t="s">
        <v>40</v>
      </c>
      <c r="PUR42" s="71" t="s">
        <v>40</v>
      </c>
      <c r="PUS42" s="71" t="s">
        <v>40</v>
      </c>
      <c r="PUT42" s="71" t="s">
        <v>40</v>
      </c>
      <c r="PUU42" s="71" t="s">
        <v>40</v>
      </c>
      <c r="PUV42" s="71" t="s">
        <v>40</v>
      </c>
      <c r="PUW42" s="71" t="s">
        <v>40</v>
      </c>
      <c r="PUX42" s="71" t="s">
        <v>40</v>
      </c>
      <c r="PUY42" s="71" t="s">
        <v>40</v>
      </c>
      <c r="PUZ42" s="71" t="s">
        <v>40</v>
      </c>
      <c r="PVA42" s="71" t="s">
        <v>40</v>
      </c>
      <c r="PVB42" s="71" t="s">
        <v>40</v>
      </c>
      <c r="PVC42" s="71" t="s">
        <v>40</v>
      </c>
      <c r="PVD42" s="71" t="s">
        <v>40</v>
      </c>
      <c r="PVE42" s="71" t="s">
        <v>40</v>
      </c>
      <c r="PVF42" s="71" t="s">
        <v>40</v>
      </c>
      <c r="PVG42" s="71" t="s">
        <v>40</v>
      </c>
      <c r="PVH42" s="71" t="s">
        <v>40</v>
      </c>
      <c r="PVI42" s="71" t="s">
        <v>40</v>
      </c>
      <c r="PVJ42" s="71" t="s">
        <v>40</v>
      </c>
      <c r="PVK42" s="71" t="s">
        <v>40</v>
      </c>
      <c r="PVL42" s="71" t="s">
        <v>40</v>
      </c>
      <c r="PVM42" s="71" t="s">
        <v>40</v>
      </c>
      <c r="PVN42" s="71" t="s">
        <v>40</v>
      </c>
      <c r="PVO42" s="71" t="s">
        <v>40</v>
      </c>
      <c r="PVP42" s="71" t="s">
        <v>40</v>
      </c>
      <c r="PVQ42" s="71" t="s">
        <v>40</v>
      </c>
      <c r="PVR42" s="71" t="s">
        <v>40</v>
      </c>
      <c r="PVS42" s="71" t="s">
        <v>40</v>
      </c>
      <c r="PVT42" s="71" t="s">
        <v>40</v>
      </c>
      <c r="PVU42" s="71" t="s">
        <v>40</v>
      </c>
      <c r="PVV42" s="71" t="s">
        <v>40</v>
      </c>
      <c r="PVW42" s="71" t="s">
        <v>40</v>
      </c>
      <c r="PVX42" s="71" t="s">
        <v>40</v>
      </c>
      <c r="PVY42" s="71" t="s">
        <v>40</v>
      </c>
      <c r="PVZ42" s="71" t="s">
        <v>40</v>
      </c>
      <c r="PWA42" s="71" t="s">
        <v>40</v>
      </c>
      <c r="PWB42" s="71" t="s">
        <v>40</v>
      </c>
      <c r="PWC42" s="71" t="s">
        <v>40</v>
      </c>
      <c r="PWD42" s="71" t="s">
        <v>40</v>
      </c>
      <c r="PWE42" s="71" t="s">
        <v>40</v>
      </c>
      <c r="PWF42" s="71" t="s">
        <v>40</v>
      </c>
      <c r="PWG42" s="71" t="s">
        <v>40</v>
      </c>
      <c r="PWH42" s="71" t="s">
        <v>40</v>
      </c>
      <c r="PWI42" s="71" t="s">
        <v>40</v>
      </c>
      <c r="PWJ42" s="71" t="s">
        <v>40</v>
      </c>
      <c r="PWK42" s="71" t="s">
        <v>40</v>
      </c>
      <c r="PWL42" s="71" t="s">
        <v>40</v>
      </c>
      <c r="PWM42" s="71" t="s">
        <v>40</v>
      </c>
      <c r="PWN42" s="71" t="s">
        <v>40</v>
      </c>
      <c r="PWO42" s="71" t="s">
        <v>40</v>
      </c>
      <c r="PWP42" s="71" t="s">
        <v>40</v>
      </c>
      <c r="PWQ42" s="71" t="s">
        <v>40</v>
      </c>
      <c r="PWR42" s="71" t="s">
        <v>40</v>
      </c>
      <c r="PWS42" s="71" t="s">
        <v>40</v>
      </c>
      <c r="PWT42" s="71" t="s">
        <v>40</v>
      </c>
      <c r="PWU42" s="71" t="s">
        <v>40</v>
      </c>
      <c r="PWV42" s="71" t="s">
        <v>40</v>
      </c>
      <c r="PWW42" s="71" t="s">
        <v>40</v>
      </c>
      <c r="PWX42" s="71" t="s">
        <v>40</v>
      </c>
      <c r="PWY42" s="71" t="s">
        <v>40</v>
      </c>
      <c r="PWZ42" s="71" t="s">
        <v>40</v>
      </c>
      <c r="PXA42" s="71" t="s">
        <v>40</v>
      </c>
      <c r="PXB42" s="71" t="s">
        <v>40</v>
      </c>
      <c r="PXC42" s="71" t="s">
        <v>40</v>
      </c>
      <c r="PXD42" s="71" t="s">
        <v>40</v>
      </c>
      <c r="PXE42" s="71" t="s">
        <v>40</v>
      </c>
      <c r="PXF42" s="71" t="s">
        <v>40</v>
      </c>
      <c r="PXG42" s="71" t="s">
        <v>40</v>
      </c>
      <c r="PXH42" s="71" t="s">
        <v>40</v>
      </c>
      <c r="PXI42" s="71" t="s">
        <v>40</v>
      </c>
      <c r="PXJ42" s="71" t="s">
        <v>40</v>
      </c>
      <c r="PXK42" s="71" t="s">
        <v>40</v>
      </c>
      <c r="PXL42" s="71" t="s">
        <v>40</v>
      </c>
      <c r="PXM42" s="71" t="s">
        <v>40</v>
      </c>
      <c r="PXN42" s="71" t="s">
        <v>40</v>
      </c>
      <c r="PXO42" s="71" t="s">
        <v>40</v>
      </c>
      <c r="PXP42" s="71" t="s">
        <v>40</v>
      </c>
      <c r="PXQ42" s="71" t="s">
        <v>40</v>
      </c>
      <c r="PXR42" s="71" t="s">
        <v>40</v>
      </c>
      <c r="PXS42" s="71" t="s">
        <v>40</v>
      </c>
      <c r="PXT42" s="71" t="s">
        <v>40</v>
      </c>
      <c r="PXU42" s="71" t="s">
        <v>40</v>
      </c>
      <c r="PXV42" s="71" t="s">
        <v>40</v>
      </c>
      <c r="PXW42" s="71" t="s">
        <v>40</v>
      </c>
      <c r="PXX42" s="71" t="s">
        <v>40</v>
      </c>
      <c r="PXY42" s="71" t="s">
        <v>40</v>
      </c>
      <c r="PXZ42" s="71" t="s">
        <v>40</v>
      </c>
      <c r="PYA42" s="71" t="s">
        <v>40</v>
      </c>
      <c r="PYB42" s="71" t="s">
        <v>40</v>
      </c>
      <c r="PYC42" s="71" t="s">
        <v>40</v>
      </c>
      <c r="PYD42" s="71" t="s">
        <v>40</v>
      </c>
      <c r="PYE42" s="71" t="s">
        <v>40</v>
      </c>
      <c r="PYF42" s="71" t="s">
        <v>40</v>
      </c>
      <c r="PYG42" s="71" t="s">
        <v>40</v>
      </c>
      <c r="PYH42" s="71" t="s">
        <v>40</v>
      </c>
      <c r="PYI42" s="71" t="s">
        <v>40</v>
      </c>
      <c r="PYJ42" s="71" t="s">
        <v>40</v>
      </c>
      <c r="PYK42" s="71" t="s">
        <v>40</v>
      </c>
      <c r="PYL42" s="71" t="s">
        <v>40</v>
      </c>
      <c r="PYM42" s="71" t="s">
        <v>40</v>
      </c>
      <c r="PYN42" s="71" t="s">
        <v>40</v>
      </c>
      <c r="PYO42" s="71" t="s">
        <v>40</v>
      </c>
      <c r="PYP42" s="71" t="s">
        <v>40</v>
      </c>
      <c r="PYQ42" s="71" t="s">
        <v>40</v>
      </c>
      <c r="PYR42" s="71" t="s">
        <v>40</v>
      </c>
      <c r="PYS42" s="71" t="s">
        <v>40</v>
      </c>
      <c r="PYT42" s="71" t="s">
        <v>40</v>
      </c>
      <c r="PYU42" s="71" t="s">
        <v>40</v>
      </c>
      <c r="PYV42" s="71" t="s">
        <v>40</v>
      </c>
      <c r="PYW42" s="71" t="s">
        <v>40</v>
      </c>
      <c r="PYX42" s="71" t="s">
        <v>40</v>
      </c>
      <c r="PYY42" s="71" t="s">
        <v>40</v>
      </c>
      <c r="PYZ42" s="71" t="s">
        <v>40</v>
      </c>
      <c r="PZA42" s="71" t="s">
        <v>40</v>
      </c>
      <c r="PZB42" s="71" t="s">
        <v>40</v>
      </c>
      <c r="PZC42" s="71" t="s">
        <v>40</v>
      </c>
      <c r="PZD42" s="71" t="s">
        <v>40</v>
      </c>
      <c r="PZE42" s="71" t="s">
        <v>40</v>
      </c>
      <c r="PZF42" s="71" t="s">
        <v>40</v>
      </c>
      <c r="PZG42" s="71" t="s">
        <v>40</v>
      </c>
      <c r="PZH42" s="71" t="s">
        <v>40</v>
      </c>
      <c r="PZI42" s="71" t="s">
        <v>40</v>
      </c>
      <c r="PZJ42" s="71" t="s">
        <v>40</v>
      </c>
      <c r="PZK42" s="71" t="s">
        <v>40</v>
      </c>
      <c r="PZL42" s="71" t="s">
        <v>40</v>
      </c>
      <c r="PZM42" s="71" t="s">
        <v>40</v>
      </c>
      <c r="PZN42" s="71" t="s">
        <v>40</v>
      </c>
      <c r="PZO42" s="71" t="s">
        <v>40</v>
      </c>
      <c r="PZP42" s="71" t="s">
        <v>40</v>
      </c>
      <c r="PZQ42" s="71" t="s">
        <v>40</v>
      </c>
      <c r="PZR42" s="71" t="s">
        <v>40</v>
      </c>
      <c r="PZS42" s="71" t="s">
        <v>40</v>
      </c>
      <c r="PZT42" s="71" t="s">
        <v>40</v>
      </c>
      <c r="PZU42" s="71" t="s">
        <v>40</v>
      </c>
      <c r="PZV42" s="71" t="s">
        <v>40</v>
      </c>
      <c r="PZW42" s="71" t="s">
        <v>40</v>
      </c>
      <c r="PZX42" s="71" t="s">
        <v>40</v>
      </c>
      <c r="PZY42" s="71" t="s">
        <v>40</v>
      </c>
      <c r="PZZ42" s="71" t="s">
        <v>40</v>
      </c>
      <c r="QAA42" s="71" t="s">
        <v>40</v>
      </c>
      <c r="QAB42" s="71" t="s">
        <v>40</v>
      </c>
      <c r="QAC42" s="71" t="s">
        <v>40</v>
      </c>
      <c r="QAD42" s="71" t="s">
        <v>40</v>
      </c>
      <c r="QAE42" s="71" t="s">
        <v>40</v>
      </c>
      <c r="QAF42" s="71" t="s">
        <v>40</v>
      </c>
      <c r="QAG42" s="71" t="s">
        <v>40</v>
      </c>
      <c r="QAH42" s="71" t="s">
        <v>40</v>
      </c>
      <c r="QAI42" s="71" t="s">
        <v>40</v>
      </c>
      <c r="QAJ42" s="71" t="s">
        <v>40</v>
      </c>
      <c r="QAK42" s="71" t="s">
        <v>40</v>
      </c>
      <c r="QAL42" s="71" t="s">
        <v>40</v>
      </c>
      <c r="QAM42" s="71" t="s">
        <v>40</v>
      </c>
      <c r="QAN42" s="71" t="s">
        <v>40</v>
      </c>
      <c r="QAO42" s="71" t="s">
        <v>40</v>
      </c>
      <c r="QAP42" s="71" t="s">
        <v>40</v>
      </c>
      <c r="QAQ42" s="71" t="s">
        <v>40</v>
      </c>
      <c r="QAR42" s="71" t="s">
        <v>40</v>
      </c>
      <c r="QAS42" s="71" t="s">
        <v>40</v>
      </c>
      <c r="QAT42" s="71" t="s">
        <v>40</v>
      </c>
      <c r="QAU42" s="71" t="s">
        <v>40</v>
      </c>
      <c r="QAV42" s="71" t="s">
        <v>40</v>
      </c>
      <c r="QAW42" s="71" t="s">
        <v>40</v>
      </c>
      <c r="QAX42" s="71" t="s">
        <v>40</v>
      </c>
      <c r="QAY42" s="71" t="s">
        <v>40</v>
      </c>
      <c r="QAZ42" s="71" t="s">
        <v>40</v>
      </c>
      <c r="QBA42" s="71" t="s">
        <v>40</v>
      </c>
      <c r="QBB42" s="71" t="s">
        <v>40</v>
      </c>
      <c r="QBC42" s="71" t="s">
        <v>40</v>
      </c>
      <c r="QBD42" s="71" t="s">
        <v>40</v>
      </c>
      <c r="QBE42" s="71" t="s">
        <v>40</v>
      </c>
      <c r="QBF42" s="71" t="s">
        <v>40</v>
      </c>
      <c r="QBG42" s="71" t="s">
        <v>40</v>
      </c>
      <c r="QBH42" s="71" t="s">
        <v>40</v>
      </c>
      <c r="QBI42" s="71" t="s">
        <v>40</v>
      </c>
      <c r="QBJ42" s="71" t="s">
        <v>40</v>
      </c>
      <c r="QBK42" s="71" t="s">
        <v>40</v>
      </c>
      <c r="QBL42" s="71" t="s">
        <v>40</v>
      </c>
      <c r="QBM42" s="71" t="s">
        <v>40</v>
      </c>
      <c r="QBN42" s="71" t="s">
        <v>40</v>
      </c>
      <c r="QBO42" s="71" t="s">
        <v>40</v>
      </c>
      <c r="QBP42" s="71" t="s">
        <v>40</v>
      </c>
      <c r="QBQ42" s="71" t="s">
        <v>40</v>
      </c>
      <c r="QBR42" s="71" t="s">
        <v>40</v>
      </c>
      <c r="QBS42" s="71" t="s">
        <v>40</v>
      </c>
      <c r="QBT42" s="71" t="s">
        <v>40</v>
      </c>
      <c r="QBU42" s="71" t="s">
        <v>40</v>
      </c>
      <c r="QBV42" s="71" t="s">
        <v>40</v>
      </c>
      <c r="QBW42" s="71" t="s">
        <v>40</v>
      </c>
      <c r="QBX42" s="71" t="s">
        <v>40</v>
      </c>
      <c r="QBY42" s="71" t="s">
        <v>40</v>
      </c>
      <c r="QBZ42" s="71" t="s">
        <v>40</v>
      </c>
      <c r="QCA42" s="71" t="s">
        <v>40</v>
      </c>
      <c r="QCB42" s="71" t="s">
        <v>40</v>
      </c>
      <c r="QCC42" s="71" t="s">
        <v>40</v>
      </c>
      <c r="QCD42" s="71" t="s">
        <v>40</v>
      </c>
      <c r="QCE42" s="71" t="s">
        <v>40</v>
      </c>
      <c r="QCF42" s="71" t="s">
        <v>40</v>
      </c>
      <c r="QCG42" s="71" t="s">
        <v>40</v>
      </c>
      <c r="QCH42" s="71" t="s">
        <v>40</v>
      </c>
      <c r="QCI42" s="71" t="s">
        <v>40</v>
      </c>
      <c r="QCJ42" s="71" t="s">
        <v>40</v>
      </c>
      <c r="QCK42" s="71" t="s">
        <v>40</v>
      </c>
      <c r="QCL42" s="71" t="s">
        <v>40</v>
      </c>
      <c r="QCM42" s="71" t="s">
        <v>40</v>
      </c>
      <c r="QCN42" s="71" t="s">
        <v>40</v>
      </c>
      <c r="QCO42" s="71" t="s">
        <v>40</v>
      </c>
      <c r="QCP42" s="71" t="s">
        <v>40</v>
      </c>
      <c r="QCQ42" s="71" t="s">
        <v>40</v>
      </c>
      <c r="QCR42" s="71" t="s">
        <v>40</v>
      </c>
      <c r="QCS42" s="71" t="s">
        <v>40</v>
      </c>
      <c r="QCT42" s="71" t="s">
        <v>40</v>
      </c>
      <c r="QCU42" s="71" t="s">
        <v>40</v>
      </c>
      <c r="QCV42" s="71" t="s">
        <v>40</v>
      </c>
      <c r="QCW42" s="71" t="s">
        <v>40</v>
      </c>
      <c r="QCX42" s="71" t="s">
        <v>40</v>
      </c>
      <c r="QCY42" s="71" t="s">
        <v>40</v>
      </c>
      <c r="QCZ42" s="71" t="s">
        <v>40</v>
      </c>
      <c r="QDA42" s="71" t="s">
        <v>40</v>
      </c>
      <c r="QDB42" s="71" t="s">
        <v>40</v>
      </c>
      <c r="QDC42" s="71" t="s">
        <v>40</v>
      </c>
      <c r="QDD42" s="71" t="s">
        <v>40</v>
      </c>
      <c r="QDE42" s="71" t="s">
        <v>40</v>
      </c>
      <c r="QDF42" s="71" t="s">
        <v>40</v>
      </c>
      <c r="QDG42" s="71" t="s">
        <v>40</v>
      </c>
      <c r="QDH42" s="71" t="s">
        <v>40</v>
      </c>
      <c r="QDI42" s="71" t="s">
        <v>40</v>
      </c>
      <c r="QDJ42" s="71" t="s">
        <v>40</v>
      </c>
      <c r="QDK42" s="71" t="s">
        <v>40</v>
      </c>
      <c r="QDL42" s="71" t="s">
        <v>40</v>
      </c>
      <c r="QDM42" s="71" t="s">
        <v>40</v>
      </c>
      <c r="QDN42" s="71" t="s">
        <v>40</v>
      </c>
      <c r="QDO42" s="71" t="s">
        <v>40</v>
      </c>
      <c r="QDP42" s="71" t="s">
        <v>40</v>
      </c>
      <c r="QDQ42" s="71" t="s">
        <v>40</v>
      </c>
      <c r="QDR42" s="71" t="s">
        <v>40</v>
      </c>
      <c r="QDS42" s="71" t="s">
        <v>40</v>
      </c>
      <c r="QDT42" s="71" t="s">
        <v>40</v>
      </c>
      <c r="QDU42" s="71" t="s">
        <v>40</v>
      </c>
      <c r="QDV42" s="71" t="s">
        <v>40</v>
      </c>
      <c r="QDW42" s="71" t="s">
        <v>40</v>
      </c>
      <c r="QDX42" s="71" t="s">
        <v>40</v>
      </c>
      <c r="QDY42" s="71" t="s">
        <v>40</v>
      </c>
      <c r="QDZ42" s="71" t="s">
        <v>40</v>
      </c>
      <c r="QEA42" s="71" t="s">
        <v>40</v>
      </c>
      <c r="QEB42" s="71" t="s">
        <v>40</v>
      </c>
      <c r="QEC42" s="71" t="s">
        <v>40</v>
      </c>
      <c r="QED42" s="71" t="s">
        <v>40</v>
      </c>
      <c r="QEE42" s="71" t="s">
        <v>40</v>
      </c>
      <c r="QEF42" s="71" t="s">
        <v>40</v>
      </c>
      <c r="QEG42" s="71" t="s">
        <v>40</v>
      </c>
      <c r="QEH42" s="71" t="s">
        <v>40</v>
      </c>
      <c r="QEI42" s="71" t="s">
        <v>40</v>
      </c>
      <c r="QEJ42" s="71" t="s">
        <v>40</v>
      </c>
      <c r="QEK42" s="71" t="s">
        <v>40</v>
      </c>
      <c r="QEL42" s="71" t="s">
        <v>40</v>
      </c>
      <c r="QEM42" s="71" t="s">
        <v>40</v>
      </c>
      <c r="QEN42" s="71" t="s">
        <v>40</v>
      </c>
      <c r="QEO42" s="71" t="s">
        <v>40</v>
      </c>
      <c r="QEP42" s="71" t="s">
        <v>40</v>
      </c>
      <c r="QEQ42" s="71" t="s">
        <v>40</v>
      </c>
      <c r="QER42" s="71" t="s">
        <v>40</v>
      </c>
      <c r="QES42" s="71" t="s">
        <v>40</v>
      </c>
      <c r="QET42" s="71" t="s">
        <v>40</v>
      </c>
      <c r="QEU42" s="71" t="s">
        <v>40</v>
      </c>
      <c r="QEV42" s="71" t="s">
        <v>40</v>
      </c>
      <c r="QEW42" s="71" t="s">
        <v>40</v>
      </c>
      <c r="QEX42" s="71" t="s">
        <v>40</v>
      </c>
      <c r="QEY42" s="71" t="s">
        <v>40</v>
      </c>
      <c r="QEZ42" s="71" t="s">
        <v>40</v>
      </c>
      <c r="QFA42" s="71" t="s">
        <v>40</v>
      </c>
      <c r="QFB42" s="71" t="s">
        <v>40</v>
      </c>
      <c r="QFC42" s="71" t="s">
        <v>40</v>
      </c>
      <c r="QFD42" s="71" t="s">
        <v>40</v>
      </c>
      <c r="QFE42" s="71" t="s">
        <v>40</v>
      </c>
      <c r="QFF42" s="71" t="s">
        <v>40</v>
      </c>
      <c r="QFG42" s="71" t="s">
        <v>40</v>
      </c>
      <c r="QFH42" s="71" t="s">
        <v>40</v>
      </c>
      <c r="QFI42" s="71" t="s">
        <v>40</v>
      </c>
      <c r="QFJ42" s="71" t="s">
        <v>40</v>
      </c>
      <c r="QFK42" s="71" t="s">
        <v>40</v>
      </c>
      <c r="QFL42" s="71" t="s">
        <v>40</v>
      </c>
      <c r="QFM42" s="71" t="s">
        <v>40</v>
      </c>
      <c r="QFN42" s="71" t="s">
        <v>40</v>
      </c>
      <c r="QFO42" s="71" t="s">
        <v>40</v>
      </c>
      <c r="QFP42" s="71" t="s">
        <v>40</v>
      </c>
      <c r="QFQ42" s="71" t="s">
        <v>40</v>
      </c>
      <c r="QFR42" s="71" t="s">
        <v>40</v>
      </c>
      <c r="QFS42" s="71" t="s">
        <v>40</v>
      </c>
      <c r="QFT42" s="71" t="s">
        <v>40</v>
      </c>
      <c r="QFU42" s="71" t="s">
        <v>40</v>
      </c>
      <c r="QFV42" s="71" t="s">
        <v>40</v>
      </c>
      <c r="QFW42" s="71" t="s">
        <v>40</v>
      </c>
      <c r="QFX42" s="71" t="s">
        <v>40</v>
      </c>
      <c r="QFY42" s="71" t="s">
        <v>40</v>
      </c>
      <c r="QFZ42" s="71" t="s">
        <v>40</v>
      </c>
      <c r="QGA42" s="71" t="s">
        <v>40</v>
      </c>
      <c r="QGB42" s="71" t="s">
        <v>40</v>
      </c>
      <c r="QGC42" s="71" t="s">
        <v>40</v>
      </c>
      <c r="QGD42" s="71" t="s">
        <v>40</v>
      </c>
      <c r="QGE42" s="71" t="s">
        <v>40</v>
      </c>
      <c r="QGF42" s="71" t="s">
        <v>40</v>
      </c>
      <c r="QGG42" s="71" t="s">
        <v>40</v>
      </c>
      <c r="QGH42" s="71" t="s">
        <v>40</v>
      </c>
      <c r="QGI42" s="71" t="s">
        <v>40</v>
      </c>
      <c r="QGJ42" s="71" t="s">
        <v>40</v>
      </c>
      <c r="QGK42" s="71" t="s">
        <v>40</v>
      </c>
      <c r="QGL42" s="71" t="s">
        <v>40</v>
      </c>
      <c r="QGM42" s="71" t="s">
        <v>40</v>
      </c>
      <c r="QGN42" s="71" t="s">
        <v>40</v>
      </c>
      <c r="QGO42" s="71" t="s">
        <v>40</v>
      </c>
      <c r="QGP42" s="71" t="s">
        <v>40</v>
      </c>
      <c r="QGQ42" s="71" t="s">
        <v>40</v>
      </c>
      <c r="QGR42" s="71" t="s">
        <v>40</v>
      </c>
      <c r="QGS42" s="71" t="s">
        <v>40</v>
      </c>
      <c r="QGT42" s="71" t="s">
        <v>40</v>
      </c>
      <c r="QGU42" s="71" t="s">
        <v>40</v>
      </c>
      <c r="QGV42" s="71" t="s">
        <v>40</v>
      </c>
      <c r="QGW42" s="71" t="s">
        <v>40</v>
      </c>
      <c r="QGX42" s="71" t="s">
        <v>40</v>
      </c>
      <c r="QGY42" s="71" t="s">
        <v>40</v>
      </c>
      <c r="QGZ42" s="71" t="s">
        <v>40</v>
      </c>
      <c r="QHA42" s="71" t="s">
        <v>40</v>
      </c>
      <c r="QHB42" s="71" t="s">
        <v>40</v>
      </c>
      <c r="QHC42" s="71" t="s">
        <v>40</v>
      </c>
      <c r="QHD42" s="71" t="s">
        <v>40</v>
      </c>
      <c r="QHE42" s="71" t="s">
        <v>40</v>
      </c>
      <c r="QHF42" s="71" t="s">
        <v>40</v>
      </c>
      <c r="QHG42" s="71" t="s">
        <v>40</v>
      </c>
      <c r="QHH42" s="71" t="s">
        <v>40</v>
      </c>
      <c r="QHI42" s="71" t="s">
        <v>40</v>
      </c>
      <c r="QHJ42" s="71" t="s">
        <v>40</v>
      </c>
      <c r="QHK42" s="71" t="s">
        <v>40</v>
      </c>
      <c r="QHL42" s="71" t="s">
        <v>40</v>
      </c>
      <c r="QHM42" s="71" t="s">
        <v>40</v>
      </c>
      <c r="QHN42" s="71" t="s">
        <v>40</v>
      </c>
      <c r="QHO42" s="71" t="s">
        <v>40</v>
      </c>
      <c r="QHP42" s="71" t="s">
        <v>40</v>
      </c>
      <c r="QHQ42" s="71" t="s">
        <v>40</v>
      </c>
      <c r="QHR42" s="71" t="s">
        <v>40</v>
      </c>
      <c r="QHS42" s="71" t="s">
        <v>40</v>
      </c>
      <c r="QHT42" s="71" t="s">
        <v>40</v>
      </c>
      <c r="QHU42" s="71" t="s">
        <v>40</v>
      </c>
      <c r="QHV42" s="71" t="s">
        <v>40</v>
      </c>
      <c r="QHW42" s="71" t="s">
        <v>40</v>
      </c>
      <c r="QHX42" s="71" t="s">
        <v>40</v>
      </c>
      <c r="QHY42" s="71" t="s">
        <v>40</v>
      </c>
      <c r="QHZ42" s="71" t="s">
        <v>40</v>
      </c>
      <c r="QIA42" s="71" t="s">
        <v>40</v>
      </c>
      <c r="QIB42" s="71" t="s">
        <v>40</v>
      </c>
      <c r="QIC42" s="71" t="s">
        <v>40</v>
      </c>
      <c r="QID42" s="71" t="s">
        <v>40</v>
      </c>
      <c r="QIE42" s="71" t="s">
        <v>40</v>
      </c>
      <c r="QIF42" s="71" t="s">
        <v>40</v>
      </c>
      <c r="QIG42" s="71" t="s">
        <v>40</v>
      </c>
      <c r="QIH42" s="71" t="s">
        <v>40</v>
      </c>
      <c r="QII42" s="71" t="s">
        <v>40</v>
      </c>
      <c r="QIJ42" s="71" t="s">
        <v>40</v>
      </c>
      <c r="QIK42" s="71" t="s">
        <v>40</v>
      </c>
      <c r="QIL42" s="71" t="s">
        <v>40</v>
      </c>
      <c r="QIM42" s="71" t="s">
        <v>40</v>
      </c>
      <c r="QIN42" s="71" t="s">
        <v>40</v>
      </c>
      <c r="QIO42" s="71" t="s">
        <v>40</v>
      </c>
      <c r="QIP42" s="71" t="s">
        <v>40</v>
      </c>
      <c r="QIQ42" s="71" t="s">
        <v>40</v>
      </c>
      <c r="QIR42" s="71" t="s">
        <v>40</v>
      </c>
      <c r="QIS42" s="71" t="s">
        <v>40</v>
      </c>
      <c r="QIT42" s="71" t="s">
        <v>40</v>
      </c>
      <c r="QIU42" s="71" t="s">
        <v>40</v>
      </c>
      <c r="QIV42" s="71" t="s">
        <v>40</v>
      </c>
      <c r="QIW42" s="71" t="s">
        <v>40</v>
      </c>
      <c r="QIX42" s="71" t="s">
        <v>40</v>
      </c>
      <c r="QIY42" s="71" t="s">
        <v>40</v>
      </c>
      <c r="QIZ42" s="71" t="s">
        <v>40</v>
      </c>
      <c r="QJA42" s="71" t="s">
        <v>40</v>
      </c>
      <c r="QJB42" s="71" t="s">
        <v>40</v>
      </c>
      <c r="QJC42" s="71" t="s">
        <v>40</v>
      </c>
      <c r="QJD42" s="71" t="s">
        <v>40</v>
      </c>
      <c r="QJE42" s="71" t="s">
        <v>40</v>
      </c>
      <c r="QJF42" s="71" t="s">
        <v>40</v>
      </c>
      <c r="QJG42" s="71" t="s">
        <v>40</v>
      </c>
      <c r="QJH42" s="71" t="s">
        <v>40</v>
      </c>
      <c r="QJI42" s="71" t="s">
        <v>40</v>
      </c>
      <c r="QJJ42" s="71" t="s">
        <v>40</v>
      </c>
      <c r="QJK42" s="71" t="s">
        <v>40</v>
      </c>
      <c r="QJL42" s="71" t="s">
        <v>40</v>
      </c>
      <c r="QJM42" s="71" t="s">
        <v>40</v>
      </c>
      <c r="QJN42" s="71" t="s">
        <v>40</v>
      </c>
      <c r="QJO42" s="71" t="s">
        <v>40</v>
      </c>
      <c r="QJP42" s="71" t="s">
        <v>40</v>
      </c>
      <c r="QJQ42" s="71" t="s">
        <v>40</v>
      </c>
      <c r="QJR42" s="71" t="s">
        <v>40</v>
      </c>
      <c r="QJS42" s="71" t="s">
        <v>40</v>
      </c>
      <c r="QJT42" s="71" t="s">
        <v>40</v>
      </c>
      <c r="QJU42" s="71" t="s">
        <v>40</v>
      </c>
      <c r="QJV42" s="71" t="s">
        <v>40</v>
      </c>
      <c r="QJW42" s="71" t="s">
        <v>40</v>
      </c>
      <c r="QJX42" s="71" t="s">
        <v>40</v>
      </c>
      <c r="QJY42" s="71" t="s">
        <v>40</v>
      </c>
      <c r="QJZ42" s="71" t="s">
        <v>40</v>
      </c>
      <c r="QKA42" s="71" t="s">
        <v>40</v>
      </c>
      <c r="QKB42" s="71" t="s">
        <v>40</v>
      </c>
      <c r="QKC42" s="71" t="s">
        <v>40</v>
      </c>
      <c r="QKD42" s="71" t="s">
        <v>40</v>
      </c>
      <c r="QKE42" s="71" t="s">
        <v>40</v>
      </c>
      <c r="QKF42" s="71" t="s">
        <v>40</v>
      </c>
      <c r="QKG42" s="71" t="s">
        <v>40</v>
      </c>
      <c r="QKH42" s="71" t="s">
        <v>40</v>
      </c>
      <c r="QKI42" s="71" t="s">
        <v>40</v>
      </c>
      <c r="QKJ42" s="71" t="s">
        <v>40</v>
      </c>
      <c r="QKK42" s="71" t="s">
        <v>40</v>
      </c>
      <c r="QKL42" s="71" t="s">
        <v>40</v>
      </c>
      <c r="QKM42" s="71" t="s">
        <v>40</v>
      </c>
      <c r="QKN42" s="71" t="s">
        <v>40</v>
      </c>
      <c r="QKO42" s="71" t="s">
        <v>40</v>
      </c>
      <c r="QKP42" s="71" t="s">
        <v>40</v>
      </c>
      <c r="QKQ42" s="71" t="s">
        <v>40</v>
      </c>
      <c r="QKR42" s="71" t="s">
        <v>40</v>
      </c>
      <c r="QKS42" s="71" t="s">
        <v>40</v>
      </c>
      <c r="QKT42" s="71" t="s">
        <v>40</v>
      </c>
      <c r="QKU42" s="71" t="s">
        <v>40</v>
      </c>
      <c r="QKV42" s="71" t="s">
        <v>40</v>
      </c>
      <c r="QKW42" s="71" t="s">
        <v>40</v>
      </c>
      <c r="QKX42" s="71" t="s">
        <v>40</v>
      </c>
      <c r="QKY42" s="71" t="s">
        <v>40</v>
      </c>
      <c r="QKZ42" s="71" t="s">
        <v>40</v>
      </c>
      <c r="QLA42" s="71" t="s">
        <v>40</v>
      </c>
      <c r="QLB42" s="71" t="s">
        <v>40</v>
      </c>
      <c r="QLC42" s="71" t="s">
        <v>40</v>
      </c>
      <c r="QLD42" s="71" t="s">
        <v>40</v>
      </c>
      <c r="QLE42" s="71" t="s">
        <v>40</v>
      </c>
      <c r="QLF42" s="71" t="s">
        <v>40</v>
      </c>
      <c r="QLG42" s="71" t="s">
        <v>40</v>
      </c>
      <c r="QLH42" s="71" t="s">
        <v>40</v>
      </c>
      <c r="QLI42" s="71" t="s">
        <v>40</v>
      </c>
      <c r="QLJ42" s="71" t="s">
        <v>40</v>
      </c>
      <c r="QLK42" s="71" t="s">
        <v>40</v>
      </c>
      <c r="QLL42" s="71" t="s">
        <v>40</v>
      </c>
      <c r="QLM42" s="71" t="s">
        <v>40</v>
      </c>
      <c r="QLN42" s="71" t="s">
        <v>40</v>
      </c>
      <c r="QLO42" s="71" t="s">
        <v>40</v>
      </c>
      <c r="QLP42" s="71" t="s">
        <v>40</v>
      </c>
      <c r="QLQ42" s="71" t="s">
        <v>40</v>
      </c>
      <c r="QLR42" s="71" t="s">
        <v>40</v>
      </c>
      <c r="QLS42" s="71" t="s">
        <v>40</v>
      </c>
      <c r="QLT42" s="71" t="s">
        <v>40</v>
      </c>
      <c r="QLU42" s="71" t="s">
        <v>40</v>
      </c>
      <c r="QLV42" s="71" t="s">
        <v>40</v>
      </c>
      <c r="QLW42" s="71" t="s">
        <v>40</v>
      </c>
      <c r="QLX42" s="71" t="s">
        <v>40</v>
      </c>
      <c r="QLY42" s="71" t="s">
        <v>40</v>
      </c>
      <c r="QLZ42" s="71" t="s">
        <v>40</v>
      </c>
      <c r="QMA42" s="71" t="s">
        <v>40</v>
      </c>
      <c r="QMB42" s="71" t="s">
        <v>40</v>
      </c>
      <c r="QMC42" s="71" t="s">
        <v>40</v>
      </c>
      <c r="QMD42" s="71" t="s">
        <v>40</v>
      </c>
      <c r="QME42" s="71" t="s">
        <v>40</v>
      </c>
      <c r="QMF42" s="71" t="s">
        <v>40</v>
      </c>
      <c r="QMG42" s="71" t="s">
        <v>40</v>
      </c>
      <c r="QMH42" s="71" t="s">
        <v>40</v>
      </c>
      <c r="QMI42" s="71" t="s">
        <v>40</v>
      </c>
      <c r="QMJ42" s="71" t="s">
        <v>40</v>
      </c>
      <c r="QMK42" s="71" t="s">
        <v>40</v>
      </c>
      <c r="QML42" s="71" t="s">
        <v>40</v>
      </c>
      <c r="QMM42" s="71" t="s">
        <v>40</v>
      </c>
      <c r="QMN42" s="71" t="s">
        <v>40</v>
      </c>
      <c r="QMO42" s="71" t="s">
        <v>40</v>
      </c>
      <c r="QMP42" s="71" t="s">
        <v>40</v>
      </c>
      <c r="QMQ42" s="71" t="s">
        <v>40</v>
      </c>
      <c r="QMR42" s="71" t="s">
        <v>40</v>
      </c>
      <c r="QMS42" s="71" t="s">
        <v>40</v>
      </c>
      <c r="QMT42" s="71" t="s">
        <v>40</v>
      </c>
      <c r="QMU42" s="71" t="s">
        <v>40</v>
      </c>
      <c r="QMV42" s="71" t="s">
        <v>40</v>
      </c>
      <c r="QMW42" s="71" t="s">
        <v>40</v>
      </c>
      <c r="QMX42" s="71" t="s">
        <v>40</v>
      </c>
      <c r="QMY42" s="71" t="s">
        <v>40</v>
      </c>
      <c r="QMZ42" s="71" t="s">
        <v>40</v>
      </c>
      <c r="QNA42" s="71" t="s">
        <v>40</v>
      </c>
      <c r="QNB42" s="71" t="s">
        <v>40</v>
      </c>
      <c r="QNC42" s="71" t="s">
        <v>40</v>
      </c>
      <c r="QND42" s="71" t="s">
        <v>40</v>
      </c>
      <c r="QNE42" s="71" t="s">
        <v>40</v>
      </c>
      <c r="QNF42" s="71" t="s">
        <v>40</v>
      </c>
      <c r="QNG42" s="71" t="s">
        <v>40</v>
      </c>
      <c r="QNH42" s="71" t="s">
        <v>40</v>
      </c>
      <c r="QNI42" s="71" t="s">
        <v>40</v>
      </c>
      <c r="QNJ42" s="71" t="s">
        <v>40</v>
      </c>
      <c r="QNK42" s="71" t="s">
        <v>40</v>
      </c>
      <c r="QNL42" s="71" t="s">
        <v>40</v>
      </c>
      <c r="QNM42" s="71" t="s">
        <v>40</v>
      </c>
      <c r="QNN42" s="71" t="s">
        <v>40</v>
      </c>
      <c r="QNO42" s="71" t="s">
        <v>40</v>
      </c>
      <c r="QNP42" s="71" t="s">
        <v>40</v>
      </c>
      <c r="QNQ42" s="71" t="s">
        <v>40</v>
      </c>
      <c r="QNR42" s="71" t="s">
        <v>40</v>
      </c>
      <c r="QNS42" s="71" t="s">
        <v>40</v>
      </c>
      <c r="QNT42" s="71" t="s">
        <v>40</v>
      </c>
      <c r="QNU42" s="71" t="s">
        <v>40</v>
      </c>
      <c r="QNV42" s="71" t="s">
        <v>40</v>
      </c>
      <c r="QNW42" s="71" t="s">
        <v>40</v>
      </c>
      <c r="QNX42" s="71" t="s">
        <v>40</v>
      </c>
      <c r="QNY42" s="71" t="s">
        <v>40</v>
      </c>
      <c r="QNZ42" s="71" t="s">
        <v>40</v>
      </c>
      <c r="QOA42" s="71" t="s">
        <v>40</v>
      </c>
      <c r="QOB42" s="71" t="s">
        <v>40</v>
      </c>
      <c r="QOC42" s="71" t="s">
        <v>40</v>
      </c>
      <c r="QOD42" s="71" t="s">
        <v>40</v>
      </c>
      <c r="QOE42" s="71" t="s">
        <v>40</v>
      </c>
      <c r="QOF42" s="71" t="s">
        <v>40</v>
      </c>
      <c r="QOG42" s="71" t="s">
        <v>40</v>
      </c>
      <c r="QOH42" s="71" t="s">
        <v>40</v>
      </c>
      <c r="QOI42" s="71" t="s">
        <v>40</v>
      </c>
      <c r="QOJ42" s="71" t="s">
        <v>40</v>
      </c>
      <c r="QOK42" s="71" t="s">
        <v>40</v>
      </c>
      <c r="QOL42" s="71" t="s">
        <v>40</v>
      </c>
      <c r="QOM42" s="71" t="s">
        <v>40</v>
      </c>
      <c r="QON42" s="71" t="s">
        <v>40</v>
      </c>
      <c r="QOO42" s="71" t="s">
        <v>40</v>
      </c>
      <c r="QOP42" s="71" t="s">
        <v>40</v>
      </c>
      <c r="QOQ42" s="71" t="s">
        <v>40</v>
      </c>
      <c r="QOR42" s="71" t="s">
        <v>40</v>
      </c>
      <c r="QOS42" s="71" t="s">
        <v>40</v>
      </c>
      <c r="QOT42" s="71" t="s">
        <v>40</v>
      </c>
      <c r="QOU42" s="71" t="s">
        <v>40</v>
      </c>
      <c r="QOV42" s="71" t="s">
        <v>40</v>
      </c>
      <c r="QOW42" s="71" t="s">
        <v>40</v>
      </c>
      <c r="QOX42" s="71" t="s">
        <v>40</v>
      </c>
      <c r="QOY42" s="71" t="s">
        <v>40</v>
      </c>
      <c r="QOZ42" s="71" t="s">
        <v>40</v>
      </c>
      <c r="QPA42" s="71" t="s">
        <v>40</v>
      </c>
      <c r="QPB42" s="71" t="s">
        <v>40</v>
      </c>
      <c r="QPC42" s="71" t="s">
        <v>40</v>
      </c>
      <c r="QPD42" s="71" t="s">
        <v>40</v>
      </c>
      <c r="QPE42" s="71" t="s">
        <v>40</v>
      </c>
      <c r="QPF42" s="71" t="s">
        <v>40</v>
      </c>
      <c r="QPG42" s="71" t="s">
        <v>40</v>
      </c>
      <c r="QPH42" s="71" t="s">
        <v>40</v>
      </c>
      <c r="QPI42" s="71" t="s">
        <v>40</v>
      </c>
      <c r="QPJ42" s="71" t="s">
        <v>40</v>
      </c>
      <c r="QPK42" s="71" t="s">
        <v>40</v>
      </c>
      <c r="QPL42" s="71" t="s">
        <v>40</v>
      </c>
      <c r="QPM42" s="71" t="s">
        <v>40</v>
      </c>
      <c r="QPN42" s="71" t="s">
        <v>40</v>
      </c>
      <c r="QPO42" s="71" t="s">
        <v>40</v>
      </c>
      <c r="QPP42" s="71" t="s">
        <v>40</v>
      </c>
      <c r="QPQ42" s="71" t="s">
        <v>40</v>
      </c>
      <c r="QPR42" s="71" t="s">
        <v>40</v>
      </c>
      <c r="QPS42" s="71" t="s">
        <v>40</v>
      </c>
      <c r="QPT42" s="71" t="s">
        <v>40</v>
      </c>
      <c r="QPU42" s="71" t="s">
        <v>40</v>
      </c>
      <c r="QPV42" s="71" t="s">
        <v>40</v>
      </c>
      <c r="QPW42" s="71" t="s">
        <v>40</v>
      </c>
      <c r="QPX42" s="71" t="s">
        <v>40</v>
      </c>
      <c r="QPY42" s="71" t="s">
        <v>40</v>
      </c>
      <c r="QPZ42" s="71" t="s">
        <v>40</v>
      </c>
      <c r="QQA42" s="71" t="s">
        <v>40</v>
      </c>
      <c r="QQB42" s="71" t="s">
        <v>40</v>
      </c>
      <c r="QQC42" s="71" t="s">
        <v>40</v>
      </c>
      <c r="QQD42" s="71" t="s">
        <v>40</v>
      </c>
      <c r="QQE42" s="71" t="s">
        <v>40</v>
      </c>
      <c r="QQF42" s="71" t="s">
        <v>40</v>
      </c>
      <c r="QQG42" s="71" t="s">
        <v>40</v>
      </c>
      <c r="QQH42" s="71" t="s">
        <v>40</v>
      </c>
      <c r="QQI42" s="71" t="s">
        <v>40</v>
      </c>
      <c r="QQJ42" s="71" t="s">
        <v>40</v>
      </c>
      <c r="QQK42" s="71" t="s">
        <v>40</v>
      </c>
      <c r="QQL42" s="71" t="s">
        <v>40</v>
      </c>
      <c r="QQM42" s="71" t="s">
        <v>40</v>
      </c>
      <c r="QQN42" s="71" t="s">
        <v>40</v>
      </c>
      <c r="QQO42" s="71" t="s">
        <v>40</v>
      </c>
      <c r="QQP42" s="71" t="s">
        <v>40</v>
      </c>
      <c r="QQQ42" s="71" t="s">
        <v>40</v>
      </c>
      <c r="QQR42" s="71" t="s">
        <v>40</v>
      </c>
      <c r="QQS42" s="71" t="s">
        <v>40</v>
      </c>
      <c r="QQT42" s="71" t="s">
        <v>40</v>
      </c>
      <c r="QQU42" s="71" t="s">
        <v>40</v>
      </c>
      <c r="QQV42" s="71" t="s">
        <v>40</v>
      </c>
      <c r="QQW42" s="71" t="s">
        <v>40</v>
      </c>
      <c r="QQX42" s="71" t="s">
        <v>40</v>
      </c>
      <c r="QQY42" s="71" t="s">
        <v>40</v>
      </c>
      <c r="QQZ42" s="71" t="s">
        <v>40</v>
      </c>
      <c r="QRA42" s="71" t="s">
        <v>40</v>
      </c>
      <c r="QRB42" s="71" t="s">
        <v>40</v>
      </c>
      <c r="QRC42" s="71" t="s">
        <v>40</v>
      </c>
      <c r="QRD42" s="71" t="s">
        <v>40</v>
      </c>
      <c r="QRE42" s="71" t="s">
        <v>40</v>
      </c>
      <c r="QRF42" s="71" t="s">
        <v>40</v>
      </c>
      <c r="QRG42" s="71" t="s">
        <v>40</v>
      </c>
      <c r="QRH42" s="71" t="s">
        <v>40</v>
      </c>
      <c r="QRI42" s="71" t="s">
        <v>40</v>
      </c>
      <c r="QRJ42" s="71" t="s">
        <v>40</v>
      </c>
      <c r="QRK42" s="71" t="s">
        <v>40</v>
      </c>
      <c r="QRL42" s="71" t="s">
        <v>40</v>
      </c>
      <c r="QRM42" s="71" t="s">
        <v>40</v>
      </c>
      <c r="QRN42" s="71" t="s">
        <v>40</v>
      </c>
      <c r="QRO42" s="71" t="s">
        <v>40</v>
      </c>
      <c r="QRP42" s="71" t="s">
        <v>40</v>
      </c>
      <c r="QRQ42" s="71" t="s">
        <v>40</v>
      </c>
      <c r="QRR42" s="71" t="s">
        <v>40</v>
      </c>
      <c r="QRS42" s="71" t="s">
        <v>40</v>
      </c>
      <c r="QRT42" s="71" t="s">
        <v>40</v>
      </c>
      <c r="QRU42" s="71" t="s">
        <v>40</v>
      </c>
      <c r="QRV42" s="71" t="s">
        <v>40</v>
      </c>
      <c r="QRW42" s="71" t="s">
        <v>40</v>
      </c>
      <c r="QRX42" s="71" t="s">
        <v>40</v>
      </c>
      <c r="QRY42" s="71" t="s">
        <v>40</v>
      </c>
      <c r="QRZ42" s="71" t="s">
        <v>40</v>
      </c>
      <c r="QSA42" s="71" t="s">
        <v>40</v>
      </c>
      <c r="QSB42" s="71" t="s">
        <v>40</v>
      </c>
      <c r="QSC42" s="71" t="s">
        <v>40</v>
      </c>
      <c r="QSD42" s="71" t="s">
        <v>40</v>
      </c>
      <c r="QSE42" s="71" t="s">
        <v>40</v>
      </c>
      <c r="QSF42" s="71" t="s">
        <v>40</v>
      </c>
      <c r="QSG42" s="71" t="s">
        <v>40</v>
      </c>
      <c r="QSH42" s="71" t="s">
        <v>40</v>
      </c>
      <c r="QSI42" s="71" t="s">
        <v>40</v>
      </c>
      <c r="QSJ42" s="71" t="s">
        <v>40</v>
      </c>
      <c r="QSK42" s="71" t="s">
        <v>40</v>
      </c>
      <c r="QSL42" s="71" t="s">
        <v>40</v>
      </c>
      <c r="QSM42" s="71" t="s">
        <v>40</v>
      </c>
      <c r="QSN42" s="71" t="s">
        <v>40</v>
      </c>
      <c r="QSO42" s="71" t="s">
        <v>40</v>
      </c>
      <c r="QSP42" s="71" t="s">
        <v>40</v>
      </c>
      <c r="QSQ42" s="71" t="s">
        <v>40</v>
      </c>
      <c r="QSR42" s="71" t="s">
        <v>40</v>
      </c>
      <c r="QSS42" s="71" t="s">
        <v>40</v>
      </c>
      <c r="QST42" s="71" t="s">
        <v>40</v>
      </c>
      <c r="QSU42" s="71" t="s">
        <v>40</v>
      </c>
      <c r="QSV42" s="71" t="s">
        <v>40</v>
      </c>
      <c r="QSW42" s="71" t="s">
        <v>40</v>
      </c>
      <c r="QSX42" s="71" t="s">
        <v>40</v>
      </c>
      <c r="QSY42" s="71" t="s">
        <v>40</v>
      </c>
      <c r="QSZ42" s="71" t="s">
        <v>40</v>
      </c>
      <c r="QTA42" s="71" t="s">
        <v>40</v>
      </c>
      <c r="QTB42" s="71" t="s">
        <v>40</v>
      </c>
      <c r="QTC42" s="71" t="s">
        <v>40</v>
      </c>
      <c r="QTD42" s="71" t="s">
        <v>40</v>
      </c>
      <c r="QTE42" s="71" t="s">
        <v>40</v>
      </c>
      <c r="QTF42" s="71" t="s">
        <v>40</v>
      </c>
      <c r="QTG42" s="71" t="s">
        <v>40</v>
      </c>
      <c r="QTH42" s="71" t="s">
        <v>40</v>
      </c>
      <c r="QTI42" s="71" t="s">
        <v>40</v>
      </c>
      <c r="QTJ42" s="71" t="s">
        <v>40</v>
      </c>
      <c r="QTK42" s="71" t="s">
        <v>40</v>
      </c>
      <c r="QTL42" s="71" t="s">
        <v>40</v>
      </c>
      <c r="QTM42" s="71" t="s">
        <v>40</v>
      </c>
      <c r="QTN42" s="71" t="s">
        <v>40</v>
      </c>
      <c r="QTO42" s="71" t="s">
        <v>40</v>
      </c>
      <c r="QTP42" s="71" t="s">
        <v>40</v>
      </c>
      <c r="QTQ42" s="71" t="s">
        <v>40</v>
      </c>
      <c r="QTR42" s="71" t="s">
        <v>40</v>
      </c>
      <c r="QTS42" s="71" t="s">
        <v>40</v>
      </c>
      <c r="QTT42" s="71" t="s">
        <v>40</v>
      </c>
      <c r="QTU42" s="71" t="s">
        <v>40</v>
      </c>
      <c r="QTV42" s="71" t="s">
        <v>40</v>
      </c>
      <c r="QTW42" s="71" t="s">
        <v>40</v>
      </c>
      <c r="QTX42" s="71" t="s">
        <v>40</v>
      </c>
      <c r="QTY42" s="71" t="s">
        <v>40</v>
      </c>
      <c r="QTZ42" s="71" t="s">
        <v>40</v>
      </c>
      <c r="QUA42" s="71" t="s">
        <v>40</v>
      </c>
      <c r="QUB42" s="71" t="s">
        <v>40</v>
      </c>
      <c r="QUC42" s="71" t="s">
        <v>40</v>
      </c>
      <c r="QUD42" s="71" t="s">
        <v>40</v>
      </c>
      <c r="QUE42" s="71" t="s">
        <v>40</v>
      </c>
      <c r="QUF42" s="71" t="s">
        <v>40</v>
      </c>
      <c r="QUG42" s="71" t="s">
        <v>40</v>
      </c>
      <c r="QUH42" s="71" t="s">
        <v>40</v>
      </c>
      <c r="QUI42" s="71" t="s">
        <v>40</v>
      </c>
      <c r="QUJ42" s="71" t="s">
        <v>40</v>
      </c>
      <c r="QUK42" s="71" t="s">
        <v>40</v>
      </c>
      <c r="QUL42" s="71" t="s">
        <v>40</v>
      </c>
      <c r="QUM42" s="71" t="s">
        <v>40</v>
      </c>
      <c r="QUN42" s="71" t="s">
        <v>40</v>
      </c>
      <c r="QUO42" s="71" t="s">
        <v>40</v>
      </c>
      <c r="QUP42" s="71" t="s">
        <v>40</v>
      </c>
      <c r="QUQ42" s="71" t="s">
        <v>40</v>
      </c>
      <c r="QUR42" s="71" t="s">
        <v>40</v>
      </c>
      <c r="QUS42" s="71" t="s">
        <v>40</v>
      </c>
      <c r="QUT42" s="71" t="s">
        <v>40</v>
      </c>
      <c r="QUU42" s="71" t="s">
        <v>40</v>
      </c>
      <c r="QUV42" s="71" t="s">
        <v>40</v>
      </c>
      <c r="QUW42" s="71" t="s">
        <v>40</v>
      </c>
      <c r="QUX42" s="71" t="s">
        <v>40</v>
      </c>
      <c r="QUY42" s="71" t="s">
        <v>40</v>
      </c>
      <c r="QUZ42" s="71" t="s">
        <v>40</v>
      </c>
      <c r="QVA42" s="71" t="s">
        <v>40</v>
      </c>
      <c r="QVB42" s="71" t="s">
        <v>40</v>
      </c>
      <c r="QVC42" s="71" t="s">
        <v>40</v>
      </c>
      <c r="QVD42" s="71" t="s">
        <v>40</v>
      </c>
      <c r="QVE42" s="71" t="s">
        <v>40</v>
      </c>
      <c r="QVF42" s="71" t="s">
        <v>40</v>
      </c>
      <c r="QVG42" s="71" t="s">
        <v>40</v>
      </c>
      <c r="QVH42" s="71" t="s">
        <v>40</v>
      </c>
      <c r="QVI42" s="71" t="s">
        <v>40</v>
      </c>
      <c r="QVJ42" s="71" t="s">
        <v>40</v>
      </c>
      <c r="QVK42" s="71" t="s">
        <v>40</v>
      </c>
      <c r="QVL42" s="71" t="s">
        <v>40</v>
      </c>
      <c r="QVM42" s="71" t="s">
        <v>40</v>
      </c>
      <c r="QVN42" s="71" t="s">
        <v>40</v>
      </c>
      <c r="QVO42" s="71" t="s">
        <v>40</v>
      </c>
      <c r="QVP42" s="71" t="s">
        <v>40</v>
      </c>
      <c r="QVQ42" s="71" t="s">
        <v>40</v>
      </c>
      <c r="QVR42" s="71" t="s">
        <v>40</v>
      </c>
      <c r="QVS42" s="71" t="s">
        <v>40</v>
      </c>
      <c r="QVT42" s="71" t="s">
        <v>40</v>
      </c>
      <c r="QVU42" s="71" t="s">
        <v>40</v>
      </c>
      <c r="QVV42" s="71" t="s">
        <v>40</v>
      </c>
      <c r="QVW42" s="71" t="s">
        <v>40</v>
      </c>
      <c r="QVX42" s="71" t="s">
        <v>40</v>
      </c>
      <c r="QVY42" s="71" t="s">
        <v>40</v>
      </c>
      <c r="QVZ42" s="71" t="s">
        <v>40</v>
      </c>
      <c r="QWA42" s="71" t="s">
        <v>40</v>
      </c>
      <c r="QWB42" s="71" t="s">
        <v>40</v>
      </c>
      <c r="QWC42" s="71" t="s">
        <v>40</v>
      </c>
      <c r="QWD42" s="71" t="s">
        <v>40</v>
      </c>
      <c r="QWE42" s="71" t="s">
        <v>40</v>
      </c>
      <c r="QWF42" s="71" t="s">
        <v>40</v>
      </c>
      <c r="QWG42" s="71" t="s">
        <v>40</v>
      </c>
      <c r="QWH42" s="71" t="s">
        <v>40</v>
      </c>
      <c r="QWI42" s="71" t="s">
        <v>40</v>
      </c>
      <c r="QWJ42" s="71" t="s">
        <v>40</v>
      </c>
      <c r="QWK42" s="71" t="s">
        <v>40</v>
      </c>
      <c r="QWL42" s="71" t="s">
        <v>40</v>
      </c>
      <c r="QWM42" s="71" t="s">
        <v>40</v>
      </c>
      <c r="QWN42" s="71" t="s">
        <v>40</v>
      </c>
      <c r="QWO42" s="71" t="s">
        <v>40</v>
      </c>
      <c r="QWP42" s="71" t="s">
        <v>40</v>
      </c>
      <c r="QWQ42" s="71" t="s">
        <v>40</v>
      </c>
      <c r="QWR42" s="71" t="s">
        <v>40</v>
      </c>
      <c r="QWS42" s="71" t="s">
        <v>40</v>
      </c>
      <c r="QWT42" s="71" t="s">
        <v>40</v>
      </c>
      <c r="QWU42" s="71" t="s">
        <v>40</v>
      </c>
      <c r="QWV42" s="71" t="s">
        <v>40</v>
      </c>
      <c r="QWW42" s="71" t="s">
        <v>40</v>
      </c>
      <c r="QWX42" s="71" t="s">
        <v>40</v>
      </c>
      <c r="QWY42" s="71" t="s">
        <v>40</v>
      </c>
      <c r="QWZ42" s="71" t="s">
        <v>40</v>
      </c>
      <c r="QXA42" s="71" t="s">
        <v>40</v>
      </c>
      <c r="QXB42" s="71" t="s">
        <v>40</v>
      </c>
      <c r="QXC42" s="71" t="s">
        <v>40</v>
      </c>
      <c r="QXD42" s="71" t="s">
        <v>40</v>
      </c>
      <c r="QXE42" s="71" t="s">
        <v>40</v>
      </c>
      <c r="QXF42" s="71" t="s">
        <v>40</v>
      </c>
      <c r="QXG42" s="71" t="s">
        <v>40</v>
      </c>
      <c r="QXH42" s="71" t="s">
        <v>40</v>
      </c>
      <c r="QXI42" s="71" t="s">
        <v>40</v>
      </c>
      <c r="QXJ42" s="71" t="s">
        <v>40</v>
      </c>
      <c r="QXK42" s="71" t="s">
        <v>40</v>
      </c>
      <c r="QXL42" s="71" t="s">
        <v>40</v>
      </c>
      <c r="QXM42" s="71" t="s">
        <v>40</v>
      </c>
      <c r="QXN42" s="71" t="s">
        <v>40</v>
      </c>
      <c r="QXO42" s="71" t="s">
        <v>40</v>
      </c>
      <c r="QXP42" s="71" t="s">
        <v>40</v>
      </c>
      <c r="QXQ42" s="71" t="s">
        <v>40</v>
      </c>
      <c r="QXR42" s="71" t="s">
        <v>40</v>
      </c>
      <c r="QXS42" s="71" t="s">
        <v>40</v>
      </c>
      <c r="QXT42" s="71" t="s">
        <v>40</v>
      </c>
      <c r="QXU42" s="71" t="s">
        <v>40</v>
      </c>
      <c r="QXV42" s="71" t="s">
        <v>40</v>
      </c>
      <c r="QXW42" s="71" t="s">
        <v>40</v>
      </c>
      <c r="QXX42" s="71" t="s">
        <v>40</v>
      </c>
      <c r="QXY42" s="71" t="s">
        <v>40</v>
      </c>
      <c r="QXZ42" s="71" t="s">
        <v>40</v>
      </c>
      <c r="QYA42" s="71" t="s">
        <v>40</v>
      </c>
      <c r="QYB42" s="71" t="s">
        <v>40</v>
      </c>
      <c r="QYC42" s="71" t="s">
        <v>40</v>
      </c>
      <c r="QYD42" s="71" t="s">
        <v>40</v>
      </c>
      <c r="QYE42" s="71" t="s">
        <v>40</v>
      </c>
      <c r="QYF42" s="71" t="s">
        <v>40</v>
      </c>
      <c r="QYG42" s="71" t="s">
        <v>40</v>
      </c>
      <c r="QYH42" s="71" t="s">
        <v>40</v>
      </c>
      <c r="QYI42" s="71" t="s">
        <v>40</v>
      </c>
      <c r="QYJ42" s="71" t="s">
        <v>40</v>
      </c>
      <c r="QYK42" s="71" t="s">
        <v>40</v>
      </c>
      <c r="QYL42" s="71" t="s">
        <v>40</v>
      </c>
      <c r="QYM42" s="71" t="s">
        <v>40</v>
      </c>
      <c r="QYN42" s="71" t="s">
        <v>40</v>
      </c>
      <c r="QYO42" s="71" t="s">
        <v>40</v>
      </c>
      <c r="QYP42" s="71" t="s">
        <v>40</v>
      </c>
      <c r="QYQ42" s="71" t="s">
        <v>40</v>
      </c>
      <c r="QYR42" s="71" t="s">
        <v>40</v>
      </c>
      <c r="QYS42" s="71" t="s">
        <v>40</v>
      </c>
      <c r="QYT42" s="71" t="s">
        <v>40</v>
      </c>
      <c r="QYU42" s="71" t="s">
        <v>40</v>
      </c>
      <c r="QYV42" s="71" t="s">
        <v>40</v>
      </c>
      <c r="QYW42" s="71" t="s">
        <v>40</v>
      </c>
      <c r="QYX42" s="71" t="s">
        <v>40</v>
      </c>
      <c r="QYY42" s="71" t="s">
        <v>40</v>
      </c>
      <c r="QYZ42" s="71" t="s">
        <v>40</v>
      </c>
      <c r="QZA42" s="71" t="s">
        <v>40</v>
      </c>
      <c r="QZB42" s="71" t="s">
        <v>40</v>
      </c>
      <c r="QZC42" s="71" t="s">
        <v>40</v>
      </c>
      <c r="QZD42" s="71" t="s">
        <v>40</v>
      </c>
      <c r="QZE42" s="71" t="s">
        <v>40</v>
      </c>
      <c r="QZF42" s="71" t="s">
        <v>40</v>
      </c>
      <c r="QZG42" s="71" t="s">
        <v>40</v>
      </c>
      <c r="QZH42" s="71" t="s">
        <v>40</v>
      </c>
      <c r="QZI42" s="71" t="s">
        <v>40</v>
      </c>
      <c r="QZJ42" s="71" t="s">
        <v>40</v>
      </c>
      <c r="QZK42" s="71" t="s">
        <v>40</v>
      </c>
      <c r="QZL42" s="71" t="s">
        <v>40</v>
      </c>
      <c r="QZM42" s="71" t="s">
        <v>40</v>
      </c>
      <c r="QZN42" s="71" t="s">
        <v>40</v>
      </c>
      <c r="QZO42" s="71" t="s">
        <v>40</v>
      </c>
      <c r="QZP42" s="71" t="s">
        <v>40</v>
      </c>
      <c r="QZQ42" s="71" t="s">
        <v>40</v>
      </c>
      <c r="QZR42" s="71" t="s">
        <v>40</v>
      </c>
      <c r="QZS42" s="71" t="s">
        <v>40</v>
      </c>
      <c r="QZT42" s="71" t="s">
        <v>40</v>
      </c>
      <c r="QZU42" s="71" t="s">
        <v>40</v>
      </c>
      <c r="QZV42" s="71" t="s">
        <v>40</v>
      </c>
      <c r="QZW42" s="71" t="s">
        <v>40</v>
      </c>
      <c r="QZX42" s="71" t="s">
        <v>40</v>
      </c>
      <c r="QZY42" s="71" t="s">
        <v>40</v>
      </c>
      <c r="QZZ42" s="71" t="s">
        <v>40</v>
      </c>
      <c r="RAA42" s="71" t="s">
        <v>40</v>
      </c>
      <c r="RAB42" s="71" t="s">
        <v>40</v>
      </c>
      <c r="RAC42" s="71" t="s">
        <v>40</v>
      </c>
      <c r="RAD42" s="71" t="s">
        <v>40</v>
      </c>
      <c r="RAE42" s="71" t="s">
        <v>40</v>
      </c>
      <c r="RAF42" s="71" t="s">
        <v>40</v>
      </c>
      <c r="RAG42" s="71" t="s">
        <v>40</v>
      </c>
      <c r="RAH42" s="71" t="s">
        <v>40</v>
      </c>
      <c r="RAI42" s="71" t="s">
        <v>40</v>
      </c>
      <c r="RAJ42" s="71" t="s">
        <v>40</v>
      </c>
      <c r="RAK42" s="71" t="s">
        <v>40</v>
      </c>
      <c r="RAL42" s="71" t="s">
        <v>40</v>
      </c>
      <c r="RAM42" s="71" t="s">
        <v>40</v>
      </c>
      <c r="RAN42" s="71" t="s">
        <v>40</v>
      </c>
      <c r="RAO42" s="71" t="s">
        <v>40</v>
      </c>
      <c r="RAP42" s="71" t="s">
        <v>40</v>
      </c>
      <c r="RAQ42" s="71" t="s">
        <v>40</v>
      </c>
      <c r="RAR42" s="71" t="s">
        <v>40</v>
      </c>
      <c r="RAS42" s="71" t="s">
        <v>40</v>
      </c>
      <c r="RAT42" s="71" t="s">
        <v>40</v>
      </c>
      <c r="RAU42" s="71" t="s">
        <v>40</v>
      </c>
      <c r="RAV42" s="71" t="s">
        <v>40</v>
      </c>
      <c r="RAW42" s="71" t="s">
        <v>40</v>
      </c>
      <c r="RAX42" s="71" t="s">
        <v>40</v>
      </c>
      <c r="RAY42" s="71" t="s">
        <v>40</v>
      </c>
      <c r="RAZ42" s="71" t="s">
        <v>40</v>
      </c>
      <c r="RBA42" s="71" t="s">
        <v>40</v>
      </c>
      <c r="RBB42" s="71" t="s">
        <v>40</v>
      </c>
      <c r="RBC42" s="71" t="s">
        <v>40</v>
      </c>
      <c r="RBD42" s="71" t="s">
        <v>40</v>
      </c>
      <c r="RBE42" s="71" t="s">
        <v>40</v>
      </c>
      <c r="RBF42" s="71" t="s">
        <v>40</v>
      </c>
      <c r="RBG42" s="71" t="s">
        <v>40</v>
      </c>
      <c r="RBH42" s="71" t="s">
        <v>40</v>
      </c>
      <c r="RBI42" s="71" t="s">
        <v>40</v>
      </c>
      <c r="RBJ42" s="71" t="s">
        <v>40</v>
      </c>
      <c r="RBK42" s="71" t="s">
        <v>40</v>
      </c>
      <c r="RBL42" s="71" t="s">
        <v>40</v>
      </c>
      <c r="RBM42" s="71" t="s">
        <v>40</v>
      </c>
      <c r="RBN42" s="71" t="s">
        <v>40</v>
      </c>
      <c r="RBO42" s="71" t="s">
        <v>40</v>
      </c>
      <c r="RBP42" s="71" t="s">
        <v>40</v>
      </c>
      <c r="RBQ42" s="71" t="s">
        <v>40</v>
      </c>
      <c r="RBR42" s="71" t="s">
        <v>40</v>
      </c>
      <c r="RBS42" s="71" t="s">
        <v>40</v>
      </c>
      <c r="RBT42" s="71" t="s">
        <v>40</v>
      </c>
      <c r="RBU42" s="71" t="s">
        <v>40</v>
      </c>
      <c r="RBV42" s="71" t="s">
        <v>40</v>
      </c>
      <c r="RBW42" s="71" t="s">
        <v>40</v>
      </c>
      <c r="RBX42" s="71" t="s">
        <v>40</v>
      </c>
      <c r="RBY42" s="71" t="s">
        <v>40</v>
      </c>
      <c r="RBZ42" s="71" t="s">
        <v>40</v>
      </c>
      <c r="RCA42" s="71" t="s">
        <v>40</v>
      </c>
      <c r="RCB42" s="71" t="s">
        <v>40</v>
      </c>
      <c r="RCC42" s="71" t="s">
        <v>40</v>
      </c>
      <c r="RCD42" s="71" t="s">
        <v>40</v>
      </c>
      <c r="RCE42" s="71" t="s">
        <v>40</v>
      </c>
      <c r="RCF42" s="71" t="s">
        <v>40</v>
      </c>
      <c r="RCG42" s="71" t="s">
        <v>40</v>
      </c>
      <c r="RCH42" s="71" t="s">
        <v>40</v>
      </c>
      <c r="RCI42" s="71" t="s">
        <v>40</v>
      </c>
      <c r="RCJ42" s="71" t="s">
        <v>40</v>
      </c>
      <c r="RCK42" s="71" t="s">
        <v>40</v>
      </c>
      <c r="RCL42" s="71" t="s">
        <v>40</v>
      </c>
      <c r="RCM42" s="71" t="s">
        <v>40</v>
      </c>
      <c r="RCN42" s="71" t="s">
        <v>40</v>
      </c>
      <c r="RCO42" s="71" t="s">
        <v>40</v>
      </c>
      <c r="RCP42" s="71" t="s">
        <v>40</v>
      </c>
      <c r="RCQ42" s="71" t="s">
        <v>40</v>
      </c>
      <c r="RCR42" s="71" t="s">
        <v>40</v>
      </c>
      <c r="RCS42" s="71" t="s">
        <v>40</v>
      </c>
      <c r="RCT42" s="71" t="s">
        <v>40</v>
      </c>
      <c r="RCU42" s="71" t="s">
        <v>40</v>
      </c>
      <c r="RCV42" s="71" t="s">
        <v>40</v>
      </c>
      <c r="RCW42" s="71" t="s">
        <v>40</v>
      </c>
      <c r="RCX42" s="71" t="s">
        <v>40</v>
      </c>
      <c r="RCY42" s="71" t="s">
        <v>40</v>
      </c>
      <c r="RCZ42" s="71" t="s">
        <v>40</v>
      </c>
      <c r="RDA42" s="71" t="s">
        <v>40</v>
      </c>
      <c r="RDB42" s="71" t="s">
        <v>40</v>
      </c>
      <c r="RDC42" s="71" t="s">
        <v>40</v>
      </c>
      <c r="RDD42" s="71" t="s">
        <v>40</v>
      </c>
      <c r="RDE42" s="71" t="s">
        <v>40</v>
      </c>
      <c r="RDF42" s="71" t="s">
        <v>40</v>
      </c>
      <c r="RDG42" s="71" t="s">
        <v>40</v>
      </c>
      <c r="RDH42" s="71" t="s">
        <v>40</v>
      </c>
      <c r="RDI42" s="71" t="s">
        <v>40</v>
      </c>
      <c r="RDJ42" s="71" t="s">
        <v>40</v>
      </c>
      <c r="RDK42" s="71" t="s">
        <v>40</v>
      </c>
      <c r="RDL42" s="71" t="s">
        <v>40</v>
      </c>
      <c r="RDM42" s="71" t="s">
        <v>40</v>
      </c>
      <c r="RDN42" s="71" t="s">
        <v>40</v>
      </c>
      <c r="RDO42" s="71" t="s">
        <v>40</v>
      </c>
      <c r="RDP42" s="71" t="s">
        <v>40</v>
      </c>
      <c r="RDQ42" s="71" t="s">
        <v>40</v>
      </c>
      <c r="RDR42" s="71" t="s">
        <v>40</v>
      </c>
      <c r="RDS42" s="71" t="s">
        <v>40</v>
      </c>
      <c r="RDT42" s="71" t="s">
        <v>40</v>
      </c>
      <c r="RDU42" s="71" t="s">
        <v>40</v>
      </c>
      <c r="RDV42" s="71" t="s">
        <v>40</v>
      </c>
      <c r="RDW42" s="71" t="s">
        <v>40</v>
      </c>
      <c r="RDX42" s="71" t="s">
        <v>40</v>
      </c>
      <c r="RDY42" s="71" t="s">
        <v>40</v>
      </c>
      <c r="RDZ42" s="71" t="s">
        <v>40</v>
      </c>
      <c r="REA42" s="71" t="s">
        <v>40</v>
      </c>
      <c r="REB42" s="71" t="s">
        <v>40</v>
      </c>
      <c r="REC42" s="71" t="s">
        <v>40</v>
      </c>
      <c r="RED42" s="71" t="s">
        <v>40</v>
      </c>
      <c r="REE42" s="71" t="s">
        <v>40</v>
      </c>
      <c r="REF42" s="71" t="s">
        <v>40</v>
      </c>
      <c r="REG42" s="71" t="s">
        <v>40</v>
      </c>
      <c r="REH42" s="71" t="s">
        <v>40</v>
      </c>
      <c r="REI42" s="71" t="s">
        <v>40</v>
      </c>
      <c r="REJ42" s="71" t="s">
        <v>40</v>
      </c>
      <c r="REK42" s="71" t="s">
        <v>40</v>
      </c>
      <c r="REL42" s="71" t="s">
        <v>40</v>
      </c>
      <c r="REM42" s="71" t="s">
        <v>40</v>
      </c>
      <c r="REN42" s="71" t="s">
        <v>40</v>
      </c>
      <c r="REO42" s="71" t="s">
        <v>40</v>
      </c>
      <c r="REP42" s="71" t="s">
        <v>40</v>
      </c>
      <c r="REQ42" s="71" t="s">
        <v>40</v>
      </c>
      <c r="RER42" s="71" t="s">
        <v>40</v>
      </c>
      <c r="RES42" s="71" t="s">
        <v>40</v>
      </c>
      <c r="RET42" s="71" t="s">
        <v>40</v>
      </c>
      <c r="REU42" s="71" t="s">
        <v>40</v>
      </c>
      <c r="REV42" s="71" t="s">
        <v>40</v>
      </c>
      <c r="REW42" s="71" t="s">
        <v>40</v>
      </c>
      <c r="REX42" s="71" t="s">
        <v>40</v>
      </c>
      <c r="REY42" s="71" t="s">
        <v>40</v>
      </c>
      <c r="REZ42" s="71" t="s">
        <v>40</v>
      </c>
      <c r="RFA42" s="71" t="s">
        <v>40</v>
      </c>
      <c r="RFB42" s="71" t="s">
        <v>40</v>
      </c>
      <c r="RFC42" s="71" t="s">
        <v>40</v>
      </c>
      <c r="RFD42" s="71" t="s">
        <v>40</v>
      </c>
      <c r="RFE42" s="71" t="s">
        <v>40</v>
      </c>
      <c r="RFF42" s="71" t="s">
        <v>40</v>
      </c>
      <c r="RFG42" s="71" t="s">
        <v>40</v>
      </c>
      <c r="RFH42" s="71" t="s">
        <v>40</v>
      </c>
      <c r="RFI42" s="71" t="s">
        <v>40</v>
      </c>
      <c r="RFJ42" s="71" t="s">
        <v>40</v>
      </c>
      <c r="RFK42" s="71" t="s">
        <v>40</v>
      </c>
      <c r="RFL42" s="71" t="s">
        <v>40</v>
      </c>
      <c r="RFM42" s="71" t="s">
        <v>40</v>
      </c>
      <c r="RFN42" s="71" t="s">
        <v>40</v>
      </c>
      <c r="RFO42" s="71" t="s">
        <v>40</v>
      </c>
      <c r="RFP42" s="71" t="s">
        <v>40</v>
      </c>
      <c r="RFQ42" s="71" t="s">
        <v>40</v>
      </c>
      <c r="RFR42" s="71" t="s">
        <v>40</v>
      </c>
      <c r="RFS42" s="71" t="s">
        <v>40</v>
      </c>
      <c r="RFT42" s="71" t="s">
        <v>40</v>
      </c>
      <c r="RFU42" s="71" t="s">
        <v>40</v>
      </c>
      <c r="RFV42" s="71" t="s">
        <v>40</v>
      </c>
      <c r="RFW42" s="71" t="s">
        <v>40</v>
      </c>
      <c r="RFX42" s="71" t="s">
        <v>40</v>
      </c>
      <c r="RFY42" s="71" t="s">
        <v>40</v>
      </c>
      <c r="RFZ42" s="71" t="s">
        <v>40</v>
      </c>
      <c r="RGA42" s="71" t="s">
        <v>40</v>
      </c>
      <c r="RGB42" s="71" t="s">
        <v>40</v>
      </c>
      <c r="RGC42" s="71" t="s">
        <v>40</v>
      </c>
      <c r="RGD42" s="71" t="s">
        <v>40</v>
      </c>
      <c r="RGE42" s="71" t="s">
        <v>40</v>
      </c>
      <c r="RGF42" s="71" t="s">
        <v>40</v>
      </c>
      <c r="RGG42" s="71" t="s">
        <v>40</v>
      </c>
      <c r="RGH42" s="71" t="s">
        <v>40</v>
      </c>
      <c r="RGI42" s="71" t="s">
        <v>40</v>
      </c>
      <c r="RGJ42" s="71" t="s">
        <v>40</v>
      </c>
      <c r="RGK42" s="71" t="s">
        <v>40</v>
      </c>
      <c r="RGL42" s="71" t="s">
        <v>40</v>
      </c>
      <c r="RGM42" s="71" t="s">
        <v>40</v>
      </c>
      <c r="RGN42" s="71" t="s">
        <v>40</v>
      </c>
      <c r="RGO42" s="71" t="s">
        <v>40</v>
      </c>
      <c r="RGP42" s="71" t="s">
        <v>40</v>
      </c>
      <c r="RGQ42" s="71" t="s">
        <v>40</v>
      </c>
      <c r="RGR42" s="71" t="s">
        <v>40</v>
      </c>
      <c r="RGS42" s="71" t="s">
        <v>40</v>
      </c>
      <c r="RGT42" s="71" t="s">
        <v>40</v>
      </c>
      <c r="RGU42" s="71" t="s">
        <v>40</v>
      </c>
      <c r="RGV42" s="71" t="s">
        <v>40</v>
      </c>
      <c r="RGW42" s="71" t="s">
        <v>40</v>
      </c>
      <c r="RGX42" s="71" t="s">
        <v>40</v>
      </c>
      <c r="RGY42" s="71" t="s">
        <v>40</v>
      </c>
      <c r="RGZ42" s="71" t="s">
        <v>40</v>
      </c>
      <c r="RHA42" s="71" t="s">
        <v>40</v>
      </c>
      <c r="RHB42" s="71" t="s">
        <v>40</v>
      </c>
      <c r="RHC42" s="71" t="s">
        <v>40</v>
      </c>
      <c r="RHD42" s="71" t="s">
        <v>40</v>
      </c>
      <c r="RHE42" s="71" t="s">
        <v>40</v>
      </c>
      <c r="RHF42" s="71" t="s">
        <v>40</v>
      </c>
      <c r="RHG42" s="71" t="s">
        <v>40</v>
      </c>
      <c r="RHH42" s="71" t="s">
        <v>40</v>
      </c>
      <c r="RHI42" s="71" t="s">
        <v>40</v>
      </c>
      <c r="RHJ42" s="71" t="s">
        <v>40</v>
      </c>
      <c r="RHK42" s="71" t="s">
        <v>40</v>
      </c>
      <c r="RHL42" s="71" t="s">
        <v>40</v>
      </c>
      <c r="RHM42" s="71" t="s">
        <v>40</v>
      </c>
      <c r="RHN42" s="71" t="s">
        <v>40</v>
      </c>
      <c r="RHO42" s="71" t="s">
        <v>40</v>
      </c>
      <c r="RHP42" s="71" t="s">
        <v>40</v>
      </c>
      <c r="RHQ42" s="71" t="s">
        <v>40</v>
      </c>
      <c r="RHR42" s="71" t="s">
        <v>40</v>
      </c>
      <c r="RHS42" s="71" t="s">
        <v>40</v>
      </c>
      <c r="RHT42" s="71" t="s">
        <v>40</v>
      </c>
      <c r="RHU42" s="71" t="s">
        <v>40</v>
      </c>
      <c r="RHV42" s="71" t="s">
        <v>40</v>
      </c>
      <c r="RHW42" s="71" t="s">
        <v>40</v>
      </c>
      <c r="RHX42" s="71" t="s">
        <v>40</v>
      </c>
      <c r="RHY42" s="71" t="s">
        <v>40</v>
      </c>
      <c r="RHZ42" s="71" t="s">
        <v>40</v>
      </c>
      <c r="RIA42" s="71" t="s">
        <v>40</v>
      </c>
      <c r="RIB42" s="71" t="s">
        <v>40</v>
      </c>
      <c r="RIC42" s="71" t="s">
        <v>40</v>
      </c>
      <c r="RID42" s="71" t="s">
        <v>40</v>
      </c>
      <c r="RIE42" s="71" t="s">
        <v>40</v>
      </c>
      <c r="RIF42" s="71" t="s">
        <v>40</v>
      </c>
      <c r="RIG42" s="71" t="s">
        <v>40</v>
      </c>
      <c r="RIH42" s="71" t="s">
        <v>40</v>
      </c>
      <c r="RII42" s="71" t="s">
        <v>40</v>
      </c>
      <c r="RIJ42" s="71" t="s">
        <v>40</v>
      </c>
      <c r="RIK42" s="71" t="s">
        <v>40</v>
      </c>
      <c r="RIL42" s="71" t="s">
        <v>40</v>
      </c>
      <c r="RIM42" s="71" t="s">
        <v>40</v>
      </c>
      <c r="RIN42" s="71" t="s">
        <v>40</v>
      </c>
      <c r="RIO42" s="71" t="s">
        <v>40</v>
      </c>
      <c r="RIP42" s="71" t="s">
        <v>40</v>
      </c>
      <c r="RIQ42" s="71" t="s">
        <v>40</v>
      </c>
      <c r="RIR42" s="71" t="s">
        <v>40</v>
      </c>
      <c r="RIS42" s="71" t="s">
        <v>40</v>
      </c>
      <c r="RIT42" s="71" t="s">
        <v>40</v>
      </c>
      <c r="RIU42" s="71" t="s">
        <v>40</v>
      </c>
      <c r="RIV42" s="71" t="s">
        <v>40</v>
      </c>
      <c r="RIW42" s="71" t="s">
        <v>40</v>
      </c>
      <c r="RIX42" s="71" t="s">
        <v>40</v>
      </c>
      <c r="RIY42" s="71" t="s">
        <v>40</v>
      </c>
      <c r="RIZ42" s="71" t="s">
        <v>40</v>
      </c>
      <c r="RJA42" s="71" t="s">
        <v>40</v>
      </c>
      <c r="RJB42" s="71" t="s">
        <v>40</v>
      </c>
      <c r="RJC42" s="71" t="s">
        <v>40</v>
      </c>
      <c r="RJD42" s="71" t="s">
        <v>40</v>
      </c>
      <c r="RJE42" s="71" t="s">
        <v>40</v>
      </c>
      <c r="RJF42" s="71" t="s">
        <v>40</v>
      </c>
      <c r="RJG42" s="71" t="s">
        <v>40</v>
      </c>
      <c r="RJH42" s="71" t="s">
        <v>40</v>
      </c>
      <c r="RJI42" s="71" t="s">
        <v>40</v>
      </c>
      <c r="RJJ42" s="71" t="s">
        <v>40</v>
      </c>
      <c r="RJK42" s="71" t="s">
        <v>40</v>
      </c>
      <c r="RJL42" s="71" t="s">
        <v>40</v>
      </c>
      <c r="RJM42" s="71" t="s">
        <v>40</v>
      </c>
      <c r="RJN42" s="71" t="s">
        <v>40</v>
      </c>
      <c r="RJO42" s="71" t="s">
        <v>40</v>
      </c>
      <c r="RJP42" s="71" t="s">
        <v>40</v>
      </c>
      <c r="RJQ42" s="71" t="s">
        <v>40</v>
      </c>
      <c r="RJR42" s="71" t="s">
        <v>40</v>
      </c>
      <c r="RJS42" s="71" t="s">
        <v>40</v>
      </c>
      <c r="RJT42" s="71" t="s">
        <v>40</v>
      </c>
      <c r="RJU42" s="71" t="s">
        <v>40</v>
      </c>
      <c r="RJV42" s="71" t="s">
        <v>40</v>
      </c>
      <c r="RJW42" s="71" t="s">
        <v>40</v>
      </c>
      <c r="RJX42" s="71" t="s">
        <v>40</v>
      </c>
      <c r="RJY42" s="71" t="s">
        <v>40</v>
      </c>
      <c r="RJZ42" s="71" t="s">
        <v>40</v>
      </c>
      <c r="RKA42" s="71" t="s">
        <v>40</v>
      </c>
      <c r="RKB42" s="71" t="s">
        <v>40</v>
      </c>
      <c r="RKC42" s="71" t="s">
        <v>40</v>
      </c>
      <c r="RKD42" s="71" t="s">
        <v>40</v>
      </c>
      <c r="RKE42" s="71" t="s">
        <v>40</v>
      </c>
      <c r="RKF42" s="71" t="s">
        <v>40</v>
      </c>
      <c r="RKG42" s="71" t="s">
        <v>40</v>
      </c>
      <c r="RKH42" s="71" t="s">
        <v>40</v>
      </c>
      <c r="RKI42" s="71" t="s">
        <v>40</v>
      </c>
      <c r="RKJ42" s="71" t="s">
        <v>40</v>
      </c>
      <c r="RKK42" s="71" t="s">
        <v>40</v>
      </c>
      <c r="RKL42" s="71" t="s">
        <v>40</v>
      </c>
      <c r="RKM42" s="71" t="s">
        <v>40</v>
      </c>
      <c r="RKN42" s="71" t="s">
        <v>40</v>
      </c>
      <c r="RKO42" s="71" t="s">
        <v>40</v>
      </c>
      <c r="RKP42" s="71" t="s">
        <v>40</v>
      </c>
      <c r="RKQ42" s="71" t="s">
        <v>40</v>
      </c>
      <c r="RKR42" s="71" t="s">
        <v>40</v>
      </c>
      <c r="RKS42" s="71" t="s">
        <v>40</v>
      </c>
      <c r="RKT42" s="71" t="s">
        <v>40</v>
      </c>
      <c r="RKU42" s="71" t="s">
        <v>40</v>
      </c>
      <c r="RKV42" s="71" t="s">
        <v>40</v>
      </c>
      <c r="RKW42" s="71" t="s">
        <v>40</v>
      </c>
      <c r="RKX42" s="71" t="s">
        <v>40</v>
      </c>
      <c r="RKY42" s="71" t="s">
        <v>40</v>
      </c>
      <c r="RKZ42" s="71" t="s">
        <v>40</v>
      </c>
      <c r="RLA42" s="71" t="s">
        <v>40</v>
      </c>
      <c r="RLB42" s="71" t="s">
        <v>40</v>
      </c>
      <c r="RLC42" s="71" t="s">
        <v>40</v>
      </c>
      <c r="RLD42" s="71" t="s">
        <v>40</v>
      </c>
      <c r="RLE42" s="71" t="s">
        <v>40</v>
      </c>
      <c r="RLF42" s="71" t="s">
        <v>40</v>
      </c>
      <c r="RLG42" s="71" t="s">
        <v>40</v>
      </c>
      <c r="RLH42" s="71" t="s">
        <v>40</v>
      </c>
      <c r="RLI42" s="71" t="s">
        <v>40</v>
      </c>
      <c r="RLJ42" s="71" t="s">
        <v>40</v>
      </c>
      <c r="RLK42" s="71" t="s">
        <v>40</v>
      </c>
      <c r="RLL42" s="71" t="s">
        <v>40</v>
      </c>
      <c r="RLM42" s="71" t="s">
        <v>40</v>
      </c>
      <c r="RLN42" s="71" t="s">
        <v>40</v>
      </c>
      <c r="RLO42" s="71" t="s">
        <v>40</v>
      </c>
      <c r="RLP42" s="71" t="s">
        <v>40</v>
      </c>
      <c r="RLQ42" s="71" t="s">
        <v>40</v>
      </c>
      <c r="RLR42" s="71" t="s">
        <v>40</v>
      </c>
      <c r="RLS42" s="71" t="s">
        <v>40</v>
      </c>
      <c r="RLT42" s="71" t="s">
        <v>40</v>
      </c>
      <c r="RLU42" s="71" t="s">
        <v>40</v>
      </c>
      <c r="RLV42" s="71" t="s">
        <v>40</v>
      </c>
      <c r="RLW42" s="71" t="s">
        <v>40</v>
      </c>
      <c r="RLX42" s="71" t="s">
        <v>40</v>
      </c>
      <c r="RLY42" s="71" t="s">
        <v>40</v>
      </c>
      <c r="RLZ42" s="71" t="s">
        <v>40</v>
      </c>
      <c r="RMA42" s="71" t="s">
        <v>40</v>
      </c>
      <c r="RMB42" s="71" t="s">
        <v>40</v>
      </c>
      <c r="RMC42" s="71" t="s">
        <v>40</v>
      </c>
      <c r="RMD42" s="71" t="s">
        <v>40</v>
      </c>
      <c r="RME42" s="71" t="s">
        <v>40</v>
      </c>
      <c r="RMF42" s="71" t="s">
        <v>40</v>
      </c>
      <c r="RMG42" s="71" t="s">
        <v>40</v>
      </c>
      <c r="RMH42" s="71" t="s">
        <v>40</v>
      </c>
      <c r="RMI42" s="71" t="s">
        <v>40</v>
      </c>
      <c r="RMJ42" s="71" t="s">
        <v>40</v>
      </c>
      <c r="RMK42" s="71" t="s">
        <v>40</v>
      </c>
      <c r="RML42" s="71" t="s">
        <v>40</v>
      </c>
      <c r="RMM42" s="71" t="s">
        <v>40</v>
      </c>
      <c r="RMN42" s="71" t="s">
        <v>40</v>
      </c>
      <c r="RMO42" s="71" t="s">
        <v>40</v>
      </c>
      <c r="RMP42" s="71" t="s">
        <v>40</v>
      </c>
      <c r="RMQ42" s="71" t="s">
        <v>40</v>
      </c>
      <c r="RMR42" s="71" t="s">
        <v>40</v>
      </c>
      <c r="RMS42" s="71" t="s">
        <v>40</v>
      </c>
      <c r="RMT42" s="71" t="s">
        <v>40</v>
      </c>
      <c r="RMU42" s="71" t="s">
        <v>40</v>
      </c>
      <c r="RMV42" s="71" t="s">
        <v>40</v>
      </c>
      <c r="RMW42" s="71" t="s">
        <v>40</v>
      </c>
      <c r="RMX42" s="71" t="s">
        <v>40</v>
      </c>
      <c r="RMY42" s="71" t="s">
        <v>40</v>
      </c>
      <c r="RMZ42" s="71" t="s">
        <v>40</v>
      </c>
      <c r="RNA42" s="71" t="s">
        <v>40</v>
      </c>
      <c r="RNB42" s="71" t="s">
        <v>40</v>
      </c>
      <c r="RNC42" s="71" t="s">
        <v>40</v>
      </c>
      <c r="RND42" s="71" t="s">
        <v>40</v>
      </c>
      <c r="RNE42" s="71" t="s">
        <v>40</v>
      </c>
      <c r="RNF42" s="71" t="s">
        <v>40</v>
      </c>
      <c r="RNG42" s="71" t="s">
        <v>40</v>
      </c>
      <c r="RNH42" s="71" t="s">
        <v>40</v>
      </c>
      <c r="RNI42" s="71" t="s">
        <v>40</v>
      </c>
      <c r="RNJ42" s="71" t="s">
        <v>40</v>
      </c>
      <c r="RNK42" s="71" t="s">
        <v>40</v>
      </c>
      <c r="RNL42" s="71" t="s">
        <v>40</v>
      </c>
      <c r="RNM42" s="71" t="s">
        <v>40</v>
      </c>
      <c r="RNN42" s="71" t="s">
        <v>40</v>
      </c>
      <c r="RNO42" s="71" t="s">
        <v>40</v>
      </c>
      <c r="RNP42" s="71" t="s">
        <v>40</v>
      </c>
      <c r="RNQ42" s="71" t="s">
        <v>40</v>
      </c>
      <c r="RNR42" s="71" t="s">
        <v>40</v>
      </c>
      <c r="RNS42" s="71" t="s">
        <v>40</v>
      </c>
      <c r="RNT42" s="71" t="s">
        <v>40</v>
      </c>
      <c r="RNU42" s="71" t="s">
        <v>40</v>
      </c>
      <c r="RNV42" s="71" t="s">
        <v>40</v>
      </c>
      <c r="RNW42" s="71" t="s">
        <v>40</v>
      </c>
      <c r="RNX42" s="71" t="s">
        <v>40</v>
      </c>
      <c r="RNY42" s="71" t="s">
        <v>40</v>
      </c>
      <c r="RNZ42" s="71" t="s">
        <v>40</v>
      </c>
      <c r="ROA42" s="71" t="s">
        <v>40</v>
      </c>
      <c r="ROB42" s="71" t="s">
        <v>40</v>
      </c>
      <c r="ROC42" s="71" t="s">
        <v>40</v>
      </c>
      <c r="ROD42" s="71" t="s">
        <v>40</v>
      </c>
      <c r="ROE42" s="71" t="s">
        <v>40</v>
      </c>
      <c r="ROF42" s="71" t="s">
        <v>40</v>
      </c>
      <c r="ROG42" s="71" t="s">
        <v>40</v>
      </c>
      <c r="ROH42" s="71" t="s">
        <v>40</v>
      </c>
      <c r="ROI42" s="71" t="s">
        <v>40</v>
      </c>
      <c r="ROJ42" s="71" t="s">
        <v>40</v>
      </c>
      <c r="ROK42" s="71" t="s">
        <v>40</v>
      </c>
      <c r="ROL42" s="71" t="s">
        <v>40</v>
      </c>
      <c r="ROM42" s="71" t="s">
        <v>40</v>
      </c>
      <c r="RON42" s="71" t="s">
        <v>40</v>
      </c>
      <c r="ROO42" s="71" t="s">
        <v>40</v>
      </c>
      <c r="ROP42" s="71" t="s">
        <v>40</v>
      </c>
      <c r="ROQ42" s="71" t="s">
        <v>40</v>
      </c>
      <c r="ROR42" s="71" t="s">
        <v>40</v>
      </c>
      <c r="ROS42" s="71" t="s">
        <v>40</v>
      </c>
      <c r="ROT42" s="71" t="s">
        <v>40</v>
      </c>
      <c r="ROU42" s="71" t="s">
        <v>40</v>
      </c>
      <c r="ROV42" s="71" t="s">
        <v>40</v>
      </c>
      <c r="ROW42" s="71" t="s">
        <v>40</v>
      </c>
      <c r="ROX42" s="71" t="s">
        <v>40</v>
      </c>
      <c r="ROY42" s="71" t="s">
        <v>40</v>
      </c>
      <c r="ROZ42" s="71" t="s">
        <v>40</v>
      </c>
      <c r="RPA42" s="71" t="s">
        <v>40</v>
      </c>
      <c r="RPB42" s="71" t="s">
        <v>40</v>
      </c>
      <c r="RPC42" s="71" t="s">
        <v>40</v>
      </c>
      <c r="RPD42" s="71" t="s">
        <v>40</v>
      </c>
      <c r="RPE42" s="71" t="s">
        <v>40</v>
      </c>
      <c r="RPF42" s="71" t="s">
        <v>40</v>
      </c>
      <c r="RPG42" s="71" t="s">
        <v>40</v>
      </c>
      <c r="RPH42" s="71" t="s">
        <v>40</v>
      </c>
      <c r="RPI42" s="71" t="s">
        <v>40</v>
      </c>
      <c r="RPJ42" s="71" t="s">
        <v>40</v>
      </c>
      <c r="RPK42" s="71" t="s">
        <v>40</v>
      </c>
      <c r="RPL42" s="71" t="s">
        <v>40</v>
      </c>
      <c r="RPM42" s="71" t="s">
        <v>40</v>
      </c>
      <c r="RPN42" s="71" t="s">
        <v>40</v>
      </c>
      <c r="RPO42" s="71" t="s">
        <v>40</v>
      </c>
      <c r="RPP42" s="71" t="s">
        <v>40</v>
      </c>
      <c r="RPQ42" s="71" t="s">
        <v>40</v>
      </c>
      <c r="RPR42" s="71" t="s">
        <v>40</v>
      </c>
      <c r="RPS42" s="71" t="s">
        <v>40</v>
      </c>
      <c r="RPT42" s="71" t="s">
        <v>40</v>
      </c>
      <c r="RPU42" s="71" t="s">
        <v>40</v>
      </c>
      <c r="RPV42" s="71" t="s">
        <v>40</v>
      </c>
      <c r="RPW42" s="71" t="s">
        <v>40</v>
      </c>
      <c r="RPX42" s="71" t="s">
        <v>40</v>
      </c>
      <c r="RPY42" s="71" t="s">
        <v>40</v>
      </c>
      <c r="RPZ42" s="71" t="s">
        <v>40</v>
      </c>
      <c r="RQA42" s="71" t="s">
        <v>40</v>
      </c>
      <c r="RQB42" s="71" t="s">
        <v>40</v>
      </c>
      <c r="RQC42" s="71" t="s">
        <v>40</v>
      </c>
      <c r="RQD42" s="71" t="s">
        <v>40</v>
      </c>
      <c r="RQE42" s="71" t="s">
        <v>40</v>
      </c>
      <c r="RQF42" s="71" t="s">
        <v>40</v>
      </c>
      <c r="RQG42" s="71" t="s">
        <v>40</v>
      </c>
      <c r="RQH42" s="71" t="s">
        <v>40</v>
      </c>
      <c r="RQI42" s="71" t="s">
        <v>40</v>
      </c>
      <c r="RQJ42" s="71" t="s">
        <v>40</v>
      </c>
      <c r="RQK42" s="71" t="s">
        <v>40</v>
      </c>
      <c r="RQL42" s="71" t="s">
        <v>40</v>
      </c>
      <c r="RQM42" s="71" t="s">
        <v>40</v>
      </c>
      <c r="RQN42" s="71" t="s">
        <v>40</v>
      </c>
      <c r="RQO42" s="71" t="s">
        <v>40</v>
      </c>
      <c r="RQP42" s="71" t="s">
        <v>40</v>
      </c>
      <c r="RQQ42" s="71" t="s">
        <v>40</v>
      </c>
      <c r="RQR42" s="71" t="s">
        <v>40</v>
      </c>
      <c r="RQS42" s="71" t="s">
        <v>40</v>
      </c>
      <c r="RQT42" s="71" t="s">
        <v>40</v>
      </c>
      <c r="RQU42" s="71" t="s">
        <v>40</v>
      </c>
      <c r="RQV42" s="71" t="s">
        <v>40</v>
      </c>
      <c r="RQW42" s="71" t="s">
        <v>40</v>
      </c>
      <c r="RQX42" s="71" t="s">
        <v>40</v>
      </c>
      <c r="RQY42" s="71" t="s">
        <v>40</v>
      </c>
      <c r="RQZ42" s="71" t="s">
        <v>40</v>
      </c>
      <c r="RRA42" s="71" t="s">
        <v>40</v>
      </c>
      <c r="RRB42" s="71" t="s">
        <v>40</v>
      </c>
      <c r="RRC42" s="71" t="s">
        <v>40</v>
      </c>
      <c r="RRD42" s="71" t="s">
        <v>40</v>
      </c>
      <c r="RRE42" s="71" t="s">
        <v>40</v>
      </c>
      <c r="RRF42" s="71" t="s">
        <v>40</v>
      </c>
      <c r="RRG42" s="71" t="s">
        <v>40</v>
      </c>
      <c r="RRH42" s="71" t="s">
        <v>40</v>
      </c>
      <c r="RRI42" s="71" t="s">
        <v>40</v>
      </c>
      <c r="RRJ42" s="71" t="s">
        <v>40</v>
      </c>
      <c r="RRK42" s="71" t="s">
        <v>40</v>
      </c>
      <c r="RRL42" s="71" t="s">
        <v>40</v>
      </c>
      <c r="RRM42" s="71" t="s">
        <v>40</v>
      </c>
      <c r="RRN42" s="71" t="s">
        <v>40</v>
      </c>
      <c r="RRO42" s="71" t="s">
        <v>40</v>
      </c>
      <c r="RRP42" s="71" t="s">
        <v>40</v>
      </c>
      <c r="RRQ42" s="71" t="s">
        <v>40</v>
      </c>
      <c r="RRR42" s="71" t="s">
        <v>40</v>
      </c>
      <c r="RRS42" s="71" t="s">
        <v>40</v>
      </c>
      <c r="RRT42" s="71" t="s">
        <v>40</v>
      </c>
      <c r="RRU42" s="71" t="s">
        <v>40</v>
      </c>
      <c r="RRV42" s="71" t="s">
        <v>40</v>
      </c>
      <c r="RRW42" s="71" t="s">
        <v>40</v>
      </c>
      <c r="RRX42" s="71" t="s">
        <v>40</v>
      </c>
      <c r="RRY42" s="71" t="s">
        <v>40</v>
      </c>
      <c r="RRZ42" s="71" t="s">
        <v>40</v>
      </c>
      <c r="RSA42" s="71" t="s">
        <v>40</v>
      </c>
      <c r="RSB42" s="71" t="s">
        <v>40</v>
      </c>
      <c r="RSC42" s="71" t="s">
        <v>40</v>
      </c>
      <c r="RSD42" s="71" t="s">
        <v>40</v>
      </c>
      <c r="RSE42" s="71" t="s">
        <v>40</v>
      </c>
      <c r="RSF42" s="71" t="s">
        <v>40</v>
      </c>
      <c r="RSG42" s="71" t="s">
        <v>40</v>
      </c>
      <c r="RSH42" s="71" t="s">
        <v>40</v>
      </c>
      <c r="RSI42" s="71" t="s">
        <v>40</v>
      </c>
      <c r="RSJ42" s="71" t="s">
        <v>40</v>
      </c>
      <c r="RSK42" s="71" t="s">
        <v>40</v>
      </c>
      <c r="RSL42" s="71" t="s">
        <v>40</v>
      </c>
      <c r="RSM42" s="71" t="s">
        <v>40</v>
      </c>
      <c r="RSN42" s="71" t="s">
        <v>40</v>
      </c>
      <c r="RSO42" s="71" t="s">
        <v>40</v>
      </c>
      <c r="RSP42" s="71" t="s">
        <v>40</v>
      </c>
      <c r="RSQ42" s="71" t="s">
        <v>40</v>
      </c>
      <c r="RSR42" s="71" t="s">
        <v>40</v>
      </c>
      <c r="RSS42" s="71" t="s">
        <v>40</v>
      </c>
      <c r="RST42" s="71" t="s">
        <v>40</v>
      </c>
      <c r="RSU42" s="71" t="s">
        <v>40</v>
      </c>
      <c r="RSV42" s="71" t="s">
        <v>40</v>
      </c>
      <c r="RSW42" s="71" t="s">
        <v>40</v>
      </c>
      <c r="RSX42" s="71" t="s">
        <v>40</v>
      </c>
      <c r="RSY42" s="71" t="s">
        <v>40</v>
      </c>
      <c r="RSZ42" s="71" t="s">
        <v>40</v>
      </c>
      <c r="RTA42" s="71" t="s">
        <v>40</v>
      </c>
      <c r="RTB42" s="71" t="s">
        <v>40</v>
      </c>
      <c r="RTC42" s="71" t="s">
        <v>40</v>
      </c>
      <c r="RTD42" s="71" t="s">
        <v>40</v>
      </c>
      <c r="RTE42" s="71" t="s">
        <v>40</v>
      </c>
      <c r="RTF42" s="71" t="s">
        <v>40</v>
      </c>
      <c r="RTG42" s="71" t="s">
        <v>40</v>
      </c>
      <c r="RTH42" s="71" t="s">
        <v>40</v>
      </c>
      <c r="RTI42" s="71" t="s">
        <v>40</v>
      </c>
      <c r="RTJ42" s="71" t="s">
        <v>40</v>
      </c>
      <c r="RTK42" s="71" t="s">
        <v>40</v>
      </c>
      <c r="RTL42" s="71" t="s">
        <v>40</v>
      </c>
      <c r="RTM42" s="71" t="s">
        <v>40</v>
      </c>
      <c r="RTN42" s="71" t="s">
        <v>40</v>
      </c>
      <c r="RTO42" s="71" t="s">
        <v>40</v>
      </c>
      <c r="RTP42" s="71" t="s">
        <v>40</v>
      </c>
      <c r="RTQ42" s="71" t="s">
        <v>40</v>
      </c>
      <c r="RTR42" s="71" t="s">
        <v>40</v>
      </c>
      <c r="RTS42" s="71" t="s">
        <v>40</v>
      </c>
      <c r="RTT42" s="71" t="s">
        <v>40</v>
      </c>
      <c r="RTU42" s="71" t="s">
        <v>40</v>
      </c>
      <c r="RTV42" s="71" t="s">
        <v>40</v>
      </c>
      <c r="RTW42" s="71" t="s">
        <v>40</v>
      </c>
      <c r="RTX42" s="71" t="s">
        <v>40</v>
      </c>
      <c r="RTY42" s="71" t="s">
        <v>40</v>
      </c>
      <c r="RTZ42" s="71" t="s">
        <v>40</v>
      </c>
      <c r="RUA42" s="71" t="s">
        <v>40</v>
      </c>
      <c r="RUB42" s="71" t="s">
        <v>40</v>
      </c>
      <c r="RUC42" s="71" t="s">
        <v>40</v>
      </c>
      <c r="RUD42" s="71" t="s">
        <v>40</v>
      </c>
      <c r="RUE42" s="71" t="s">
        <v>40</v>
      </c>
      <c r="RUF42" s="71" t="s">
        <v>40</v>
      </c>
      <c r="RUG42" s="71" t="s">
        <v>40</v>
      </c>
      <c r="RUH42" s="71" t="s">
        <v>40</v>
      </c>
      <c r="RUI42" s="71" t="s">
        <v>40</v>
      </c>
      <c r="RUJ42" s="71" t="s">
        <v>40</v>
      </c>
      <c r="RUK42" s="71" t="s">
        <v>40</v>
      </c>
      <c r="RUL42" s="71" t="s">
        <v>40</v>
      </c>
      <c r="RUM42" s="71" t="s">
        <v>40</v>
      </c>
      <c r="RUN42" s="71" t="s">
        <v>40</v>
      </c>
      <c r="RUO42" s="71" t="s">
        <v>40</v>
      </c>
      <c r="RUP42" s="71" t="s">
        <v>40</v>
      </c>
      <c r="RUQ42" s="71" t="s">
        <v>40</v>
      </c>
      <c r="RUR42" s="71" t="s">
        <v>40</v>
      </c>
      <c r="RUS42" s="71" t="s">
        <v>40</v>
      </c>
      <c r="RUT42" s="71" t="s">
        <v>40</v>
      </c>
      <c r="RUU42" s="71" t="s">
        <v>40</v>
      </c>
      <c r="RUV42" s="71" t="s">
        <v>40</v>
      </c>
      <c r="RUW42" s="71" t="s">
        <v>40</v>
      </c>
      <c r="RUX42" s="71" t="s">
        <v>40</v>
      </c>
      <c r="RUY42" s="71" t="s">
        <v>40</v>
      </c>
      <c r="RUZ42" s="71" t="s">
        <v>40</v>
      </c>
      <c r="RVA42" s="71" t="s">
        <v>40</v>
      </c>
      <c r="RVB42" s="71" t="s">
        <v>40</v>
      </c>
      <c r="RVC42" s="71" t="s">
        <v>40</v>
      </c>
      <c r="RVD42" s="71" t="s">
        <v>40</v>
      </c>
      <c r="RVE42" s="71" t="s">
        <v>40</v>
      </c>
      <c r="RVF42" s="71" t="s">
        <v>40</v>
      </c>
      <c r="RVG42" s="71" t="s">
        <v>40</v>
      </c>
      <c r="RVH42" s="71" t="s">
        <v>40</v>
      </c>
      <c r="RVI42" s="71" t="s">
        <v>40</v>
      </c>
      <c r="RVJ42" s="71" t="s">
        <v>40</v>
      </c>
      <c r="RVK42" s="71" t="s">
        <v>40</v>
      </c>
      <c r="RVL42" s="71" t="s">
        <v>40</v>
      </c>
      <c r="RVM42" s="71" t="s">
        <v>40</v>
      </c>
      <c r="RVN42" s="71" t="s">
        <v>40</v>
      </c>
      <c r="RVO42" s="71" t="s">
        <v>40</v>
      </c>
      <c r="RVP42" s="71" t="s">
        <v>40</v>
      </c>
      <c r="RVQ42" s="71" t="s">
        <v>40</v>
      </c>
      <c r="RVR42" s="71" t="s">
        <v>40</v>
      </c>
      <c r="RVS42" s="71" t="s">
        <v>40</v>
      </c>
      <c r="RVT42" s="71" t="s">
        <v>40</v>
      </c>
      <c r="RVU42" s="71" t="s">
        <v>40</v>
      </c>
      <c r="RVV42" s="71" t="s">
        <v>40</v>
      </c>
      <c r="RVW42" s="71" t="s">
        <v>40</v>
      </c>
      <c r="RVX42" s="71" t="s">
        <v>40</v>
      </c>
      <c r="RVY42" s="71" t="s">
        <v>40</v>
      </c>
      <c r="RVZ42" s="71" t="s">
        <v>40</v>
      </c>
      <c r="RWA42" s="71" t="s">
        <v>40</v>
      </c>
      <c r="RWB42" s="71" t="s">
        <v>40</v>
      </c>
      <c r="RWC42" s="71" t="s">
        <v>40</v>
      </c>
      <c r="RWD42" s="71" t="s">
        <v>40</v>
      </c>
      <c r="RWE42" s="71" t="s">
        <v>40</v>
      </c>
      <c r="RWF42" s="71" t="s">
        <v>40</v>
      </c>
      <c r="RWG42" s="71" t="s">
        <v>40</v>
      </c>
      <c r="RWH42" s="71" t="s">
        <v>40</v>
      </c>
      <c r="RWI42" s="71" t="s">
        <v>40</v>
      </c>
      <c r="RWJ42" s="71" t="s">
        <v>40</v>
      </c>
      <c r="RWK42" s="71" t="s">
        <v>40</v>
      </c>
      <c r="RWL42" s="71" t="s">
        <v>40</v>
      </c>
      <c r="RWM42" s="71" t="s">
        <v>40</v>
      </c>
      <c r="RWN42" s="71" t="s">
        <v>40</v>
      </c>
      <c r="RWO42" s="71" t="s">
        <v>40</v>
      </c>
      <c r="RWP42" s="71" t="s">
        <v>40</v>
      </c>
      <c r="RWQ42" s="71" t="s">
        <v>40</v>
      </c>
      <c r="RWR42" s="71" t="s">
        <v>40</v>
      </c>
      <c r="RWS42" s="71" t="s">
        <v>40</v>
      </c>
      <c r="RWT42" s="71" t="s">
        <v>40</v>
      </c>
      <c r="RWU42" s="71" t="s">
        <v>40</v>
      </c>
      <c r="RWV42" s="71" t="s">
        <v>40</v>
      </c>
      <c r="RWW42" s="71" t="s">
        <v>40</v>
      </c>
      <c r="RWX42" s="71" t="s">
        <v>40</v>
      </c>
      <c r="RWY42" s="71" t="s">
        <v>40</v>
      </c>
      <c r="RWZ42" s="71" t="s">
        <v>40</v>
      </c>
      <c r="RXA42" s="71" t="s">
        <v>40</v>
      </c>
      <c r="RXB42" s="71" t="s">
        <v>40</v>
      </c>
      <c r="RXC42" s="71" t="s">
        <v>40</v>
      </c>
      <c r="RXD42" s="71" t="s">
        <v>40</v>
      </c>
      <c r="RXE42" s="71" t="s">
        <v>40</v>
      </c>
      <c r="RXF42" s="71" t="s">
        <v>40</v>
      </c>
      <c r="RXG42" s="71" t="s">
        <v>40</v>
      </c>
      <c r="RXH42" s="71" t="s">
        <v>40</v>
      </c>
      <c r="RXI42" s="71" t="s">
        <v>40</v>
      </c>
      <c r="RXJ42" s="71" t="s">
        <v>40</v>
      </c>
      <c r="RXK42" s="71" t="s">
        <v>40</v>
      </c>
      <c r="RXL42" s="71" t="s">
        <v>40</v>
      </c>
      <c r="RXM42" s="71" t="s">
        <v>40</v>
      </c>
      <c r="RXN42" s="71" t="s">
        <v>40</v>
      </c>
      <c r="RXO42" s="71" t="s">
        <v>40</v>
      </c>
      <c r="RXP42" s="71" t="s">
        <v>40</v>
      </c>
      <c r="RXQ42" s="71" t="s">
        <v>40</v>
      </c>
      <c r="RXR42" s="71" t="s">
        <v>40</v>
      </c>
      <c r="RXS42" s="71" t="s">
        <v>40</v>
      </c>
      <c r="RXT42" s="71" t="s">
        <v>40</v>
      </c>
      <c r="RXU42" s="71" t="s">
        <v>40</v>
      </c>
      <c r="RXV42" s="71" t="s">
        <v>40</v>
      </c>
      <c r="RXW42" s="71" t="s">
        <v>40</v>
      </c>
      <c r="RXX42" s="71" t="s">
        <v>40</v>
      </c>
      <c r="RXY42" s="71" t="s">
        <v>40</v>
      </c>
      <c r="RXZ42" s="71" t="s">
        <v>40</v>
      </c>
      <c r="RYA42" s="71" t="s">
        <v>40</v>
      </c>
      <c r="RYB42" s="71" t="s">
        <v>40</v>
      </c>
      <c r="RYC42" s="71" t="s">
        <v>40</v>
      </c>
      <c r="RYD42" s="71" t="s">
        <v>40</v>
      </c>
      <c r="RYE42" s="71" t="s">
        <v>40</v>
      </c>
      <c r="RYF42" s="71" t="s">
        <v>40</v>
      </c>
      <c r="RYG42" s="71" t="s">
        <v>40</v>
      </c>
      <c r="RYH42" s="71" t="s">
        <v>40</v>
      </c>
      <c r="RYI42" s="71" t="s">
        <v>40</v>
      </c>
      <c r="RYJ42" s="71" t="s">
        <v>40</v>
      </c>
      <c r="RYK42" s="71" t="s">
        <v>40</v>
      </c>
      <c r="RYL42" s="71" t="s">
        <v>40</v>
      </c>
      <c r="RYM42" s="71" t="s">
        <v>40</v>
      </c>
      <c r="RYN42" s="71" t="s">
        <v>40</v>
      </c>
      <c r="RYO42" s="71" t="s">
        <v>40</v>
      </c>
      <c r="RYP42" s="71" t="s">
        <v>40</v>
      </c>
      <c r="RYQ42" s="71" t="s">
        <v>40</v>
      </c>
      <c r="RYR42" s="71" t="s">
        <v>40</v>
      </c>
      <c r="RYS42" s="71" t="s">
        <v>40</v>
      </c>
      <c r="RYT42" s="71" t="s">
        <v>40</v>
      </c>
      <c r="RYU42" s="71" t="s">
        <v>40</v>
      </c>
      <c r="RYV42" s="71" t="s">
        <v>40</v>
      </c>
      <c r="RYW42" s="71" t="s">
        <v>40</v>
      </c>
      <c r="RYX42" s="71" t="s">
        <v>40</v>
      </c>
      <c r="RYY42" s="71" t="s">
        <v>40</v>
      </c>
      <c r="RYZ42" s="71" t="s">
        <v>40</v>
      </c>
      <c r="RZA42" s="71" t="s">
        <v>40</v>
      </c>
      <c r="RZB42" s="71" t="s">
        <v>40</v>
      </c>
      <c r="RZC42" s="71" t="s">
        <v>40</v>
      </c>
      <c r="RZD42" s="71" t="s">
        <v>40</v>
      </c>
      <c r="RZE42" s="71" t="s">
        <v>40</v>
      </c>
      <c r="RZF42" s="71" t="s">
        <v>40</v>
      </c>
      <c r="RZG42" s="71" t="s">
        <v>40</v>
      </c>
      <c r="RZH42" s="71" t="s">
        <v>40</v>
      </c>
      <c r="RZI42" s="71" t="s">
        <v>40</v>
      </c>
      <c r="RZJ42" s="71" t="s">
        <v>40</v>
      </c>
      <c r="RZK42" s="71" t="s">
        <v>40</v>
      </c>
      <c r="RZL42" s="71" t="s">
        <v>40</v>
      </c>
      <c r="RZM42" s="71" t="s">
        <v>40</v>
      </c>
      <c r="RZN42" s="71" t="s">
        <v>40</v>
      </c>
      <c r="RZO42" s="71" t="s">
        <v>40</v>
      </c>
      <c r="RZP42" s="71" t="s">
        <v>40</v>
      </c>
      <c r="RZQ42" s="71" t="s">
        <v>40</v>
      </c>
      <c r="RZR42" s="71" t="s">
        <v>40</v>
      </c>
      <c r="RZS42" s="71" t="s">
        <v>40</v>
      </c>
      <c r="RZT42" s="71" t="s">
        <v>40</v>
      </c>
      <c r="RZU42" s="71" t="s">
        <v>40</v>
      </c>
      <c r="RZV42" s="71" t="s">
        <v>40</v>
      </c>
      <c r="RZW42" s="71" t="s">
        <v>40</v>
      </c>
      <c r="RZX42" s="71" t="s">
        <v>40</v>
      </c>
      <c r="RZY42" s="71" t="s">
        <v>40</v>
      </c>
      <c r="RZZ42" s="71" t="s">
        <v>40</v>
      </c>
      <c r="SAA42" s="71" t="s">
        <v>40</v>
      </c>
      <c r="SAB42" s="71" t="s">
        <v>40</v>
      </c>
      <c r="SAC42" s="71" t="s">
        <v>40</v>
      </c>
      <c r="SAD42" s="71" t="s">
        <v>40</v>
      </c>
      <c r="SAE42" s="71" t="s">
        <v>40</v>
      </c>
      <c r="SAF42" s="71" t="s">
        <v>40</v>
      </c>
      <c r="SAG42" s="71" t="s">
        <v>40</v>
      </c>
      <c r="SAH42" s="71" t="s">
        <v>40</v>
      </c>
      <c r="SAI42" s="71" t="s">
        <v>40</v>
      </c>
      <c r="SAJ42" s="71" t="s">
        <v>40</v>
      </c>
      <c r="SAK42" s="71" t="s">
        <v>40</v>
      </c>
      <c r="SAL42" s="71" t="s">
        <v>40</v>
      </c>
      <c r="SAM42" s="71" t="s">
        <v>40</v>
      </c>
      <c r="SAN42" s="71" t="s">
        <v>40</v>
      </c>
      <c r="SAO42" s="71" t="s">
        <v>40</v>
      </c>
      <c r="SAP42" s="71" t="s">
        <v>40</v>
      </c>
      <c r="SAQ42" s="71" t="s">
        <v>40</v>
      </c>
      <c r="SAR42" s="71" t="s">
        <v>40</v>
      </c>
      <c r="SAS42" s="71" t="s">
        <v>40</v>
      </c>
      <c r="SAT42" s="71" t="s">
        <v>40</v>
      </c>
      <c r="SAU42" s="71" t="s">
        <v>40</v>
      </c>
      <c r="SAV42" s="71" t="s">
        <v>40</v>
      </c>
      <c r="SAW42" s="71" t="s">
        <v>40</v>
      </c>
      <c r="SAX42" s="71" t="s">
        <v>40</v>
      </c>
      <c r="SAY42" s="71" t="s">
        <v>40</v>
      </c>
      <c r="SAZ42" s="71" t="s">
        <v>40</v>
      </c>
      <c r="SBA42" s="71" t="s">
        <v>40</v>
      </c>
      <c r="SBB42" s="71" t="s">
        <v>40</v>
      </c>
      <c r="SBC42" s="71" t="s">
        <v>40</v>
      </c>
      <c r="SBD42" s="71" t="s">
        <v>40</v>
      </c>
      <c r="SBE42" s="71" t="s">
        <v>40</v>
      </c>
      <c r="SBF42" s="71" t="s">
        <v>40</v>
      </c>
      <c r="SBG42" s="71" t="s">
        <v>40</v>
      </c>
      <c r="SBH42" s="71" t="s">
        <v>40</v>
      </c>
      <c r="SBI42" s="71" t="s">
        <v>40</v>
      </c>
      <c r="SBJ42" s="71" t="s">
        <v>40</v>
      </c>
      <c r="SBK42" s="71" t="s">
        <v>40</v>
      </c>
      <c r="SBL42" s="71" t="s">
        <v>40</v>
      </c>
      <c r="SBM42" s="71" t="s">
        <v>40</v>
      </c>
      <c r="SBN42" s="71" t="s">
        <v>40</v>
      </c>
      <c r="SBO42" s="71" t="s">
        <v>40</v>
      </c>
      <c r="SBP42" s="71" t="s">
        <v>40</v>
      </c>
      <c r="SBQ42" s="71" t="s">
        <v>40</v>
      </c>
      <c r="SBR42" s="71" t="s">
        <v>40</v>
      </c>
      <c r="SBS42" s="71" t="s">
        <v>40</v>
      </c>
      <c r="SBT42" s="71" t="s">
        <v>40</v>
      </c>
      <c r="SBU42" s="71" t="s">
        <v>40</v>
      </c>
      <c r="SBV42" s="71" t="s">
        <v>40</v>
      </c>
      <c r="SBW42" s="71" t="s">
        <v>40</v>
      </c>
      <c r="SBX42" s="71" t="s">
        <v>40</v>
      </c>
      <c r="SBY42" s="71" t="s">
        <v>40</v>
      </c>
      <c r="SBZ42" s="71" t="s">
        <v>40</v>
      </c>
      <c r="SCA42" s="71" t="s">
        <v>40</v>
      </c>
      <c r="SCB42" s="71" t="s">
        <v>40</v>
      </c>
      <c r="SCC42" s="71" t="s">
        <v>40</v>
      </c>
      <c r="SCD42" s="71" t="s">
        <v>40</v>
      </c>
      <c r="SCE42" s="71" t="s">
        <v>40</v>
      </c>
      <c r="SCF42" s="71" t="s">
        <v>40</v>
      </c>
      <c r="SCG42" s="71" t="s">
        <v>40</v>
      </c>
      <c r="SCH42" s="71" t="s">
        <v>40</v>
      </c>
      <c r="SCI42" s="71" t="s">
        <v>40</v>
      </c>
      <c r="SCJ42" s="71" t="s">
        <v>40</v>
      </c>
      <c r="SCK42" s="71" t="s">
        <v>40</v>
      </c>
      <c r="SCL42" s="71" t="s">
        <v>40</v>
      </c>
      <c r="SCM42" s="71" t="s">
        <v>40</v>
      </c>
      <c r="SCN42" s="71" t="s">
        <v>40</v>
      </c>
      <c r="SCO42" s="71" t="s">
        <v>40</v>
      </c>
      <c r="SCP42" s="71" t="s">
        <v>40</v>
      </c>
      <c r="SCQ42" s="71" t="s">
        <v>40</v>
      </c>
      <c r="SCR42" s="71" t="s">
        <v>40</v>
      </c>
      <c r="SCS42" s="71" t="s">
        <v>40</v>
      </c>
      <c r="SCT42" s="71" t="s">
        <v>40</v>
      </c>
      <c r="SCU42" s="71" t="s">
        <v>40</v>
      </c>
      <c r="SCV42" s="71" t="s">
        <v>40</v>
      </c>
      <c r="SCW42" s="71" t="s">
        <v>40</v>
      </c>
      <c r="SCX42" s="71" t="s">
        <v>40</v>
      </c>
      <c r="SCY42" s="71" t="s">
        <v>40</v>
      </c>
      <c r="SCZ42" s="71" t="s">
        <v>40</v>
      </c>
      <c r="SDA42" s="71" t="s">
        <v>40</v>
      </c>
      <c r="SDB42" s="71" t="s">
        <v>40</v>
      </c>
      <c r="SDC42" s="71" t="s">
        <v>40</v>
      </c>
      <c r="SDD42" s="71" t="s">
        <v>40</v>
      </c>
      <c r="SDE42" s="71" t="s">
        <v>40</v>
      </c>
      <c r="SDF42" s="71" t="s">
        <v>40</v>
      </c>
      <c r="SDG42" s="71" t="s">
        <v>40</v>
      </c>
      <c r="SDH42" s="71" t="s">
        <v>40</v>
      </c>
      <c r="SDI42" s="71" t="s">
        <v>40</v>
      </c>
      <c r="SDJ42" s="71" t="s">
        <v>40</v>
      </c>
      <c r="SDK42" s="71" t="s">
        <v>40</v>
      </c>
      <c r="SDL42" s="71" t="s">
        <v>40</v>
      </c>
      <c r="SDM42" s="71" t="s">
        <v>40</v>
      </c>
      <c r="SDN42" s="71" t="s">
        <v>40</v>
      </c>
      <c r="SDO42" s="71" t="s">
        <v>40</v>
      </c>
      <c r="SDP42" s="71" t="s">
        <v>40</v>
      </c>
      <c r="SDQ42" s="71" t="s">
        <v>40</v>
      </c>
      <c r="SDR42" s="71" t="s">
        <v>40</v>
      </c>
      <c r="SDS42" s="71" t="s">
        <v>40</v>
      </c>
      <c r="SDT42" s="71" t="s">
        <v>40</v>
      </c>
      <c r="SDU42" s="71" t="s">
        <v>40</v>
      </c>
      <c r="SDV42" s="71" t="s">
        <v>40</v>
      </c>
      <c r="SDW42" s="71" t="s">
        <v>40</v>
      </c>
      <c r="SDX42" s="71" t="s">
        <v>40</v>
      </c>
      <c r="SDY42" s="71" t="s">
        <v>40</v>
      </c>
      <c r="SDZ42" s="71" t="s">
        <v>40</v>
      </c>
      <c r="SEA42" s="71" t="s">
        <v>40</v>
      </c>
      <c r="SEB42" s="71" t="s">
        <v>40</v>
      </c>
      <c r="SEC42" s="71" t="s">
        <v>40</v>
      </c>
      <c r="SED42" s="71" t="s">
        <v>40</v>
      </c>
      <c r="SEE42" s="71" t="s">
        <v>40</v>
      </c>
      <c r="SEF42" s="71" t="s">
        <v>40</v>
      </c>
      <c r="SEG42" s="71" t="s">
        <v>40</v>
      </c>
      <c r="SEH42" s="71" t="s">
        <v>40</v>
      </c>
      <c r="SEI42" s="71" t="s">
        <v>40</v>
      </c>
      <c r="SEJ42" s="71" t="s">
        <v>40</v>
      </c>
      <c r="SEK42" s="71" t="s">
        <v>40</v>
      </c>
      <c r="SEL42" s="71" t="s">
        <v>40</v>
      </c>
      <c r="SEM42" s="71" t="s">
        <v>40</v>
      </c>
      <c r="SEN42" s="71" t="s">
        <v>40</v>
      </c>
      <c r="SEO42" s="71" t="s">
        <v>40</v>
      </c>
      <c r="SEP42" s="71" t="s">
        <v>40</v>
      </c>
      <c r="SEQ42" s="71" t="s">
        <v>40</v>
      </c>
      <c r="SER42" s="71" t="s">
        <v>40</v>
      </c>
      <c r="SES42" s="71" t="s">
        <v>40</v>
      </c>
      <c r="SET42" s="71" t="s">
        <v>40</v>
      </c>
      <c r="SEU42" s="71" t="s">
        <v>40</v>
      </c>
      <c r="SEV42" s="71" t="s">
        <v>40</v>
      </c>
      <c r="SEW42" s="71" t="s">
        <v>40</v>
      </c>
      <c r="SEX42" s="71" t="s">
        <v>40</v>
      </c>
      <c r="SEY42" s="71" t="s">
        <v>40</v>
      </c>
      <c r="SEZ42" s="71" t="s">
        <v>40</v>
      </c>
      <c r="SFA42" s="71" t="s">
        <v>40</v>
      </c>
      <c r="SFB42" s="71" t="s">
        <v>40</v>
      </c>
      <c r="SFC42" s="71" t="s">
        <v>40</v>
      </c>
      <c r="SFD42" s="71" t="s">
        <v>40</v>
      </c>
      <c r="SFE42" s="71" t="s">
        <v>40</v>
      </c>
      <c r="SFF42" s="71" t="s">
        <v>40</v>
      </c>
      <c r="SFG42" s="71" t="s">
        <v>40</v>
      </c>
      <c r="SFH42" s="71" t="s">
        <v>40</v>
      </c>
      <c r="SFI42" s="71" t="s">
        <v>40</v>
      </c>
      <c r="SFJ42" s="71" t="s">
        <v>40</v>
      </c>
      <c r="SFK42" s="71" t="s">
        <v>40</v>
      </c>
      <c r="SFL42" s="71" t="s">
        <v>40</v>
      </c>
      <c r="SFM42" s="71" t="s">
        <v>40</v>
      </c>
      <c r="SFN42" s="71" t="s">
        <v>40</v>
      </c>
      <c r="SFO42" s="71" t="s">
        <v>40</v>
      </c>
      <c r="SFP42" s="71" t="s">
        <v>40</v>
      </c>
      <c r="SFQ42" s="71" t="s">
        <v>40</v>
      </c>
      <c r="SFR42" s="71" t="s">
        <v>40</v>
      </c>
      <c r="SFS42" s="71" t="s">
        <v>40</v>
      </c>
      <c r="SFT42" s="71" t="s">
        <v>40</v>
      </c>
      <c r="SFU42" s="71" t="s">
        <v>40</v>
      </c>
      <c r="SFV42" s="71" t="s">
        <v>40</v>
      </c>
      <c r="SFW42" s="71" t="s">
        <v>40</v>
      </c>
      <c r="SFX42" s="71" t="s">
        <v>40</v>
      </c>
      <c r="SFY42" s="71" t="s">
        <v>40</v>
      </c>
      <c r="SFZ42" s="71" t="s">
        <v>40</v>
      </c>
      <c r="SGA42" s="71" t="s">
        <v>40</v>
      </c>
      <c r="SGB42" s="71" t="s">
        <v>40</v>
      </c>
      <c r="SGC42" s="71" t="s">
        <v>40</v>
      </c>
      <c r="SGD42" s="71" t="s">
        <v>40</v>
      </c>
      <c r="SGE42" s="71" t="s">
        <v>40</v>
      </c>
      <c r="SGF42" s="71" t="s">
        <v>40</v>
      </c>
      <c r="SGG42" s="71" t="s">
        <v>40</v>
      </c>
      <c r="SGH42" s="71" t="s">
        <v>40</v>
      </c>
      <c r="SGI42" s="71" t="s">
        <v>40</v>
      </c>
      <c r="SGJ42" s="71" t="s">
        <v>40</v>
      </c>
      <c r="SGK42" s="71" t="s">
        <v>40</v>
      </c>
      <c r="SGL42" s="71" t="s">
        <v>40</v>
      </c>
      <c r="SGM42" s="71" t="s">
        <v>40</v>
      </c>
      <c r="SGN42" s="71" t="s">
        <v>40</v>
      </c>
      <c r="SGO42" s="71" t="s">
        <v>40</v>
      </c>
      <c r="SGP42" s="71" t="s">
        <v>40</v>
      </c>
      <c r="SGQ42" s="71" t="s">
        <v>40</v>
      </c>
      <c r="SGR42" s="71" t="s">
        <v>40</v>
      </c>
      <c r="SGS42" s="71" t="s">
        <v>40</v>
      </c>
      <c r="SGT42" s="71" t="s">
        <v>40</v>
      </c>
      <c r="SGU42" s="71" t="s">
        <v>40</v>
      </c>
      <c r="SGV42" s="71" t="s">
        <v>40</v>
      </c>
      <c r="SGW42" s="71" t="s">
        <v>40</v>
      </c>
      <c r="SGX42" s="71" t="s">
        <v>40</v>
      </c>
      <c r="SGY42" s="71" t="s">
        <v>40</v>
      </c>
      <c r="SGZ42" s="71" t="s">
        <v>40</v>
      </c>
      <c r="SHA42" s="71" t="s">
        <v>40</v>
      </c>
      <c r="SHB42" s="71" t="s">
        <v>40</v>
      </c>
      <c r="SHC42" s="71" t="s">
        <v>40</v>
      </c>
      <c r="SHD42" s="71" t="s">
        <v>40</v>
      </c>
      <c r="SHE42" s="71" t="s">
        <v>40</v>
      </c>
      <c r="SHF42" s="71" t="s">
        <v>40</v>
      </c>
      <c r="SHG42" s="71" t="s">
        <v>40</v>
      </c>
      <c r="SHH42" s="71" t="s">
        <v>40</v>
      </c>
      <c r="SHI42" s="71" t="s">
        <v>40</v>
      </c>
      <c r="SHJ42" s="71" t="s">
        <v>40</v>
      </c>
      <c r="SHK42" s="71" t="s">
        <v>40</v>
      </c>
      <c r="SHL42" s="71" t="s">
        <v>40</v>
      </c>
      <c r="SHM42" s="71" t="s">
        <v>40</v>
      </c>
      <c r="SHN42" s="71" t="s">
        <v>40</v>
      </c>
      <c r="SHO42" s="71" t="s">
        <v>40</v>
      </c>
      <c r="SHP42" s="71" t="s">
        <v>40</v>
      </c>
      <c r="SHQ42" s="71" t="s">
        <v>40</v>
      </c>
      <c r="SHR42" s="71" t="s">
        <v>40</v>
      </c>
      <c r="SHS42" s="71" t="s">
        <v>40</v>
      </c>
      <c r="SHT42" s="71" t="s">
        <v>40</v>
      </c>
      <c r="SHU42" s="71" t="s">
        <v>40</v>
      </c>
      <c r="SHV42" s="71" t="s">
        <v>40</v>
      </c>
      <c r="SHW42" s="71" t="s">
        <v>40</v>
      </c>
      <c r="SHX42" s="71" t="s">
        <v>40</v>
      </c>
      <c r="SHY42" s="71" t="s">
        <v>40</v>
      </c>
      <c r="SHZ42" s="71" t="s">
        <v>40</v>
      </c>
      <c r="SIA42" s="71" t="s">
        <v>40</v>
      </c>
      <c r="SIB42" s="71" t="s">
        <v>40</v>
      </c>
      <c r="SIC42" s="71" t="s">
        <v>40</v>
      </c>
      <c r="SID42" s="71" t="s">
        <v>40</v>
      </c>
      <c r="SIE42" s="71" t="s">
        <v>40</v>
      </c>
      <c r="SIF42" s="71" t="s">
        <v>40</v>
      </c>
      <c r="SIG42" s="71" t="s">
        <v>40</v>
      </c>
      <c r="SIH42" s="71" t="s">
        <v>40</v>
      </c>
      <c r="SII42" s="71" t="s">
        <v>40</v>
      </c>
      <c r="SIJ42" s="71" t="s">
        <v>40</v>
      </c>
      <c r="SIK42" s="71" t="s">
        <v>40</v>
      </c>
      <c r="SIL42" s="71" t="s">
        <v>40</v>
      </c>
      <c r="SIM42" s="71" t="s">
        <v>40</v>
      </c>
      <c r="SIN42" s="71" t="s">
        <v>40</v>
      </c>
      <c r="SIO42" s="71" t="s">
        <v>40</v>
      </c>
      <c r="SIP42" s="71" t="s">
        <v>40</v>
      </c>
      <c r="SIQ42" s="71" t="s">
        <v>40</v>
      </c>
      <c r="SIR42" s="71" t="s">
        <v>40</v>
      </c>
      <c r="SIS42" s="71" t="s">
        <v>40</v>
      </c>
      <c r="SIT42" s="71" t="s">
        <v>40</v>
      </c>
      <c r="SIU42" s="71" t="s">
        <v>40</v>
      </c>
      <c r="SIV42" s="71" t="s">
        <v>40</v>
      </c>
      <c r="SIW42" s="71" t="s">
        <v>40</v>
      </c>
      <c r="SIX42" s="71" t="s">
        <v>40</v>
      </c>
      <c r="SIY42" s="71" t="s">
        <v>40</v>
      </c>
      <c r="SIZ42" s="71" t="s">
        <v>40</v>
      </c>
      <c r="SJA42" s="71" t="s">
        <v>40</v>
      </c>
      <c r="SJB42" s="71" t="s">
        <v>40</v>
      </c>
      <c r="SJC42" s="71" t="s">
        <v>40</v>
      </c>
      <c r="SJD42" s="71" t="s">
        <v>40</v>
      </c>
      <c r="SJE42" s="71" t="s">
        <v>40</v>
      </c>
      <c r="SJF42" s="71" t="s">
        <v>40</v>
      </c>
      <c r="SJG42" s="71" t="s">
        <v>40</v>
      </c>
      <c r="SJH42" s="71" t="s">
        <v>40</v>
      </c>
      <c r="SJI42" s="71" t="s">
        <v>40</v>
      </c>
      <c r="SJJ42" s="71" t="s">
        <v>40</v>
      </c>
      <c r="SJK42" s="71" t="s">
        <v>40</v>
      </c>
      <c r="SJL42" s="71" t="s">
        <v>40</v>
      </c>
      <c r="SJM42" s="71" t="s">
        <v>40</v>
      </c>
      <c r="SJN42" s="71" t="s">
        <v>40</v>
      </c>
      <c r="SJO42" s="71" t="s">
        <v>40</v>
      </c>
      <c r="SJP42" s="71" t="s">
        <v>40</v>
      </c>
      <c r="SJQ42" s="71" t="s">
        <v>40</v>
      </c>
      <c r="SJR42" s="71" t="s">
        <v>40</v>
      </c>
      <c r="SJS42" s="71" t="s">
        <v>40</v>
      </c>
      <c r="SJT42" s="71" t="s">
        <v>40</v>
      </c>
      <c r="SJU42" s="71" t="s">
        <v>40</v>
      </c>
      <c r="SJV42" s="71" t="s">
        <v>40</v>
      </c>
      <c r="SJW42" s="71" t="s">
        <v>40</v>
      </c>
      <c r="SJX42" s="71" t="s">
        <v>40</v>
      </c>
      <c r="SJY42" s="71" t="s">
        <v>40</v>
      </c>
      <c r="SJZ42" s="71" t="s">
        <v>40</v>
      </c>
      <c r="SKA42" s="71" t="s">
        <v>40</v>
      </c>
      <c r="SKB42" s="71" t="s">
        <v>40</v>
      </c>
      <c r="SKC42" s="71" t="s">
        <v>40</v>
      </c>
      <c r="SKD42" s="71" t="s">
        <v>40</v>
      </c>
      <c r="SKE42" s="71" t="s">
        <v>40</v>
      </c>
      <c r="SKF42" s="71" t="s">
        <v>40</v>
      </c>
      <c r="SKG42" s="71" t="s">
        <v>40</v>
      </c>
      <c r="SKH42" s="71" t="s">
        <v>40</v>
      </c>
      <c r="SKI42" s="71" t="s">
        <v>40</v>
      </c>
      <c r="SKJ42" s="71" t="s">
        <v>40</v>
      </c>
      <c r="SKK42" s="71" t="s">
        <v>40</v>
      </c>
      <c r="SKL42" s="71" t="s">
        <v>40</v>
      </c>
      <c r="SKM42" s="71" t="s">
        <v>40</v>
      </c>
      <c r="SKN42" s="71" t="s">
        <v>40</v>
      </c>
      <c r="SKO42" s="71" t="s">
        <v>40</v>
      </c>
      <c r="SKP42" s="71" t="s">
        <v>40</v>
      </c>
      <c r="SKQ42" s="71" t="s">
        <v>40</v>
      </c>
      <c r="SKR42" s="71" t="s">
        <v>40</v>
      </c>
      <c r="SKS42" s="71" t="s">
        <v>40</v>
      </c>
      <c r="SKT42" s="71" t="s">
        <v>40</v>
      </c>
      <c r="SKU42" s="71" t="s">
        <v>40</v>
      </c>
      <c r="SKV42" s="71" t="s">
        <v>40</v>
      </c>
      <c r="SKW42" s="71" t="s">
        <v>40</v>
      </c>
      <c r="SKX42" s="71" t="s">
        <v>40</v>
      </c>
      <c r="SKY42" s="71" t="s">
        <v>40</v>
      </c>
      <c r="SKZ42" s="71" t="s">
        <v>40</v>
      </c>
      <c r="SLA42" s="71" t="s">
        <v>40</v>
      </c>
      <c r="SLB42" s="71" t="s">
        <v>40</v>
      </c>
      <c r="SLC42" s="71" t="s">
        <v>40</v>
      </c>
      <c r="SLD42" s="71" t="s">
        <v>40</v>
      </c>
      <c r="SLE42" s="71" t="s">
        <v>40</v>
      </c>
      <c r="SLF42" s="71" t="s">
        <v>40</v>
      </c>
      <c r="SLG42" s="71" t="s">
        <v>40</v>
      </c>
      <c r="SLH42" s="71" t="s">
        <v>40</v>
      </c>
      <c r="SLI42" s="71" t="s">
        <v>40</v>
      </c>
      <c r="SLJ42" s="71" t="s">
        <v>40</v>
      </c>
      <c r="SLK42" s="71" t="s">
        <v>40</v>
      </c>
      <c r="SLL42" s="71" t="s">
        <v>40</v>
      </c>
      <c r="SLM42" s="71" t="s">
        <v>40</v>
      </c>
      <c r="SLN42" s="71" t="s">
        <v>40</v>
      </c>
      <c r="SLO42" s="71" t="s">
        <v>40</v>
      </c>
      <c r="SLP42" s="71" t="s">
        <v>40</v>
      </c>
      <c r="SLQ42" s="71" t="s">
        <v>40</v>
      </c>
      <c r="SLR42" s="71" t="s">
        <v>40</v>
      </c>
      <c r="SLS42" s="71" t="s">
        <v>40</v>
      </c>
      <c r="SLT42" s="71" t="s">
        <v>40</v>
      </c>
      <c r="SLU42" s="71" t="s">
        <v>40</v>
      </c>
      <c r="SLV42" s="71" t="s">
        <v>40</v>
      </c>
      <c r="SLW42" s="71" t="s">
        <v>40</v>
      </c>
      <c r="SLX42" s="71" t="s">
        <v>40</v>
      </c>
      <c r="SLY42" s="71" t="s">
        <v>40</v>
      </c>
      <c r="SLZ42" s="71" t="s">
        <v>40</v>
      </c>
      <c r="SMA42" s="71" t="s">
        <v>40</v>
      </c>
      <c r="SMB42" s="71" t="s">
        <v>40</v>
      </c>
      <c r="SMC42" s="71" t="s">
        <v>40</v>
      </c>
      <c r="SMD42" s="71" t="s">
        <v>40</v>
      </c>
      <c r="SME42" s="71" t="s">
        <v>40</v>
      </c>
      <c r="SMF42" s="71" t="s">
        <v>40</v>
      </c>
      <c r="SMG42" s="71" t="s">
        <v>40</v>
      </c>
      <c r="SMH42" s="71" t="s">
        <v>40</v>
      </c>
      <c r="SMI42" s="71" t="s">
        <v>40</v>
      </c>
      <c r="SMJ42" s="71" t="s">
        <v>40</v>
      </c>
      <c r="SMK42" s="71" t="s">
        <v>40</v>
      </c>
      <c r="SML42" s="71" t="s">
        <v>40</v>
      </c>
      <c r="SMM42" s="71" t="s">
        <v>40</v>
      </c>
      <c r="SMN42" s="71" t="s">
        <v>40</v>
      </c>
      <c r="SMO42" s="71" t="s">
        <v>40</v>
      </c>
      <c r="SMP42" s="71" t="s">
        <v>40</v>
      </c>
      <c r="SMQ42" s="71" t="s">
        <v>40</v>
      </c>
      <c r="SMR42" s="71" t="s">
        <v>40</v>
      </c>
      <c r="SMS42" s="71" t="s">
        <v>40</v>
      </c>
      <c r="SMT42" s="71" t="s">
        <v>40</v>
      </c>
      <c r="SMU42" s="71" t="s">
        <v>40</v>
      </c>
      <c r="SMV42" s="71" t="s">
        <v>40</v>
      </c>
      <c r="SMW42" s="71" t="s">
        <v>40</v>
      </c>
      <c r="SMX42" s="71" t="s">
        <v>40</v>
      </c>
      <c r="SMY42" s="71" t="s">
        <v>40</v>
      </c>
      <c r="SMZ42" s="71" t="s">
        <v>40</v>
      </c>
      <c r="SNA42" s="71" t="s">
        <v>40</v>
      </c>
      <c r="SNB42" s="71" t="s">
        <v>40</v>
      </c>
      <c r="SNC42" s="71" t="s">
        <v>40</v>
      </c>
      <c r="SND42" s="71" t="s">
        <v>40</v>
      </c>
      <c r="SNE42" s="71" t="s">
        <v>40</v>
      </c>
      <c r="SNF42" s="71" t="s">
        <v>40</v>
      </c>
      <c r="SNG42" s="71" t="s">
        <v>40</v>
      </c>
      <c r="SNH42" s="71" t="s">
        <v>40</v>
      </c>
      <c r="SNI42" s="71" t="s">
        <v>40</v>
      </c>
      <c r="SNJ42" s="71" t="s">
        <v>40</v>
      </c>
      <c r="SNK42" s="71" t="s">
        <v>40</v>
      </c>
      <c r="SNL42" s="71" t="s">
        <v>40</v>
      </c>
      <c r="SNM42" s="71" t="s">
        <v>40</v>
      </c>
      <c r="SNN42" s="71" t="s">
        <v>40</v>
      </c>
      <c r="SNO42" s="71" t="s">
        <v>40</v>
      </c>
      <c r="SNP42" s="71" t="s">
        <v>40</v>
      </c>
      <c r="SNQ42" s="71" t="s">
        <v>40</v>
      </c>
      <c r="SNR42" s="71" t="s">
        <v>40</v>
      </c>
      <c r="SNS42" s="71" t="s">
        <v>40</v>
      </c>
      <c r="SNT42" s="71" t="s">
        <v>40</v>
      </c>
      <c r="SNU42" s="71" t="s">
        <v>40</v>
      </c>
      <c r="SNV42" s="71" t="s">
        <v>40</v>
      </c>
      <c r="SNW42" s="71" t="s">
        <v>40</v>
      </c>
      <c r="SNX42" s="71" t="s">
        <v>40</v>
      </c>
      <c r="SNY42" s="71" t="s">
        <v>40</v>
      </c>
      <c r="SNZ42" s="71" t="s">
        <v>40</v>
      </c>
      <c r="SOA42" s="71" t="s">
        <v>40</v>
      </c>
      <c r="SOB42" s="71" t="s">
        <v>40</v>
      </c>
      <c r="SOC42" s="71" t="s">
        <v>40</v>
      </c>
      <c r="SOD42" s="71" t="s">
        <v>40</v>
      </c>
      <c r="SOE42" s="71" t="s">
        <v>40</v>
      </c>
      <c r="SOF42" s="71" t="s">
        <v>40</v>
      </c>
      <c r="SOG42" s="71" t="s">
        <v>40</v>
      </c>
      <c r="SOH42" s="71" t="s">
        <v>40</v>
      </c>
      <c r="SOI42" s="71" t="s">
        <v>40</v>
      </c>
      <c r="SOJ42" s="71" t="s">
        <v>40</v>
      </c>
      <c r="SOK42" s="71" t="s">
        <v>40</v>
      </c>
      <c r="SOL42" s="71" t="s">
        <v>40</v>
      </c>
      <c r="SOM42" s="71" t="s">
        <v>40</v>
      </c>
      <c r="SON42" s="71" t="s">
        <v>40</v>
      </c>
      <c r="SOO42" s="71" t="s">
        <v>40</v>
      </c>
      <c r="SOP42" s="71" t="s">
        <v>40</v>
      </c>
      <c r="SOQ42" s="71" t="s">
        <v>40</v>
      </c>
      <c r="SOR42" s="71" t="s">
        <v>40</v>
      </c>
      <c r="SOS42" s="71" t="s">
        <v>40</v>
      </c>
      <c r="SOT42" s="71" t="s">
        <v>40</v>
      </c>
      <c r="SOU42" s="71" t="s">
        <v>40</v>
      </c>
      <c r="SOV42" s="71" t="s">
        <v>40</v>
      </c>
      <c r="SOW42" s="71" t="s">
        <v>40</v>
      </c>
      <c r="SOX42" s="71" t="s">
        <v>40</v>
      </c>
      <c r="SOY42" s="71" t="s">
        <v>40</v>
      </c>
      <c r="SOZ42" s="71" t="s">
        <v>40</v>
      </c>
      <c r="SPA42" s="71" t="s">
        <v>40</v>
      </c>
      <c r="SPB42" s="71" t="s">
        <v>40</v>
      </c>
      <c r="SPC42" s="71" t="s">
        <v>40</v>
      </c>
      <c r="SPD42" s="71" t="s">
        <v>40</v>
      </c>
      <c r="SPE42" s="71" t="s">
        <v>40</v>
      </c>
      <c r="SPF42" s="71" t="s">
        <v>40</v>
      </c>
      <c r="SPG42" s="71" t="s">
        <v>40</v>
      </c>
      <c r="SPH42" s="71" t="s">
        <v>40</v>
      </c>
      <c r="SPI42" s="71" t="s">
        <v>40</v>
      </c>
      <c r="SPJ42" s="71" t="s">
        <v>40</v>
      </c>
      <c r="SPK42" s="71" t="s">
        <v>40</v>
      </c>
      <c r="SPL42" s="71" t="s">
        <v>40</v>
      </c>
      <c r="SPM42" s="71" t="s">
        <v>40</v>
      </c>
      <c r="SPN42" s="71" t="s">
        <v>40</v>
      </c>
      <c r="SPO42" s="71" t="s">
        <v>40</v>
      </c>
      <c r="SPP42" s="71" t="s">
        <v>40</v>
      </c>
      <c r="SPQ42" s="71" t="s">
        <v>40</v>
      </c>
      <c r="SPR42" s="71" t="s">
        <v>40</v>
      </c>
      <c r="SPS42" s="71" t="s">
        <v>40</v>
      </c>
      <c r="SPT42" s="71" t="s">
        <v>40</v>
      </c>
      <c r="SPU42" s="71" t="s">
        <v>40</v>
      </c>
      <c r="SPV42" s="71" t="s">
        <v>40</v>
      </c>
      <c r="SPW42" s="71" t="s">
        <v>40</v>
      </c>
      <c r="SPX42" s="71" t="s">
        <v>40</v>
      </c>
      <c r="SPY42" s="71" t="s">
        <v>40</v>
      </c>
      <c r="SPZ42" s="71" t="s">
        <v>40</v>
      </c>
      <c r="SQA42" s="71" t="s">
        <v>40</v>
      </c>
      <c r="SQB42" s="71" t="s">
        <v>40</v>
      </c>
      <c r="SQC42" s="71" t="s">
        <v>40</v>
      </c>
      <c r="SQD42" s="71" t="s">
        <v>40</v>
      </c>
      <c r="SQE42" s="71" t="s">
        <v>40</v>
      </c>
      <c r="SQF42" s="71" t="s">
        <v>40</v>
      </c>
      <c r="SQG42" s="71" t="s">
        <v>40</v>
      </c>
      <c r="SQH42" s="71" t="s">
        <v>40</v>
      </c>
      <c r="SQI42" s="71" t="s">
        <v>40</v>
      </c>
      <c r="SQJ42" s="71" t="s">
        <v>40</v>
      </c>
      <c r="SQK42" s="71" t="s">
        <v>40</v>
      </c>
      <c r="SQL42" s="71" t="s">
        <v>40</v>
      </c>
      <c r="SQM42" s="71" t="s">
        <v>40</v>
      </c>
      <c r="SQN42" s="71" t="s">
        <v>40</v>
      </c>
      <c r="SQO42" s="71" t="s">
        <v>40</v>
      </c>
      <c r="SQP42" s="71" t="s">
        <v>40</v>
      </c>
      <c r="SQQ42" s="71" t="s">
        <v>40</v>
      </c>
      <c r="SQR42" s="71" t="s">
        <v>40</v>
      </c>
      <c r="SQS42" s="71" t="s">
        <v>40</v>
      </c>
      <c r="SQT42" s="71" t="s">
        <v>40</v>
      </c>
      <c r="SQU42" s="71" t="s">
        <v>40</v>
      </c>
      <c r="SQV42" s="71" t="s">
        <v>40</v>
      </c>
      <c r="SQW42" s="71" t="s">
        <v>40</v>
      </c>
      <c r="SQX42" s="71" t="s">
        <v>40</v>
      </c>
      <c r="SQY42" s="71" t="s">
        <v>40</v>
      </c>
      <c r="SQZ42" s="71" t="s">
        <v>40</v>
      </c>
      <c r="SRA42" s="71" t="s">
        <v>40</v>
      </c>
      <c r="SRB42" s="71" t="s">
        <v>40</v>
      </c>
      <c r="SRC42" s="71" t="s">
        <v>40</v>
      </c>
      <c r="SRD42" s="71" t="s">
        <v>40</v>
      </c>
      <c r="SRE42" s="71" t="s">
        <v>40</v>
      </c>
      <c r="SRF42" s="71" t="s">
        <v>40</v>
      </c>
      <c r="SRG42" s="71" t="s">
        <v>40</v>
      </c>
      <c r="SRH42" s="71" t="s">
        <v>40</v>
      </c>
      <c r="SRI42" s="71" t="s">
        <v>40</v>
      </c>
      <c r="SRJ42" s="71" t="s">
        <v>40</v>
      </c>
      <c r="SRK42" s="71" t="s">
        <v>40</v>
      </c>
      <c r="SRL42" s="71" t="s">
        <v>40</v>
      </c>
      <c r="SRM42" s="71" t="s">
        <v>40</v>
      </c>
      <c r="SRN42" s="71" t="s">
        <v>40</v>
      </c>
      <c r="SRO42" s="71" t="s">
        <v>40</v>
      </c>
      <c r="SRP42" s="71" t="s">
        <v>40</v>
      </c>
      <c r="SRQ42" s="71" t="s">
        <v>40</v>
      </c>
      <c r="SRR42" s="71" t="s">
        <v>40</v>
      </c>
      <c r="SRS42" s="71" t="s">
        <v>40</v>
      </c>
      <c r="SRT42" s="71" t="s">
        <v>40</v>
      </c>
      <c r="SRU42" s="71" t="s">
        <v>40</v>
      </c>
      <c r="SRV42" s="71" t="s">
        <v>40</v>
      </c>
      <c r="SRW42" s="71" t="s">
        <v>40</v>
      </c>
      <c r="SRX42" s="71" t="s">
        <v>40</v>
      </c>
      <c r="SRY42" s="71" t="s">
        <v>40</v>
      </c>
      <c r="SRZ42" s="71" t="s">
        <v>40</v>
      </c>
      <c r="SSA42" s="71" t="s">
        <v>40</v>
      </c>
      <c r="SSB42" s="71" t="s">
        <v>40</v>
      </c>
      <c r="SSC42" s="71" t="s">
        <v>40</v>
      </c>
      <c r="SSD42" s="71" t="s">
        <v>40</v>
      </c>
      <c r="SSE42" s="71" t="s">
        <v>40</v>
      </c>
      <c r="SSF42" s="71" t="s">
        <v>40</v>
      </c>
      <c r="SSG42" s="71" t="s">
        <v>40</v>
      </c>
      <c r="SSH42" s="71" t="s">
        <v>40</v>
      </c>
      <c r="SSI42" s="71" t="s">
        <v>40</v>
      </c>
      <c r="SSJ42" s="71" t="s">
        <v>40</v>
      </c>
      <c r="SSK42" s="71" t="s">
        <v>40</v>
      </c>
      <c r="SSL42" s="71" t="s">
        <v>40</v>
      </c>
      <c r="SSM42" s="71" t="s">
        <v>40</v>
      </c>
      <c r="SSN42" s="71" t="s">
        <v>40</v>
      </c>
      <c r="SSO42" s="71" t="s">
        <v>40</v>
      </c>
      <c r="SSP42" s="71" t="s">
        <v>40</v>
      </c>
      <c r="SSQ42" s="71" t="s">
        <v>40</v>
      </c>
      <c r="SSR42" s="71" t="s">
        <v>40</v>
      </c>
      <c r="SSS42" s="71" t="s">
        <v>40</v>
      </c>
      <c r="SST42" s="71" t="s">
        <v>40</v>
      </c>
      <c r="SSU42" s="71" t="s">
        <v>40</v>
      </c>
      <c r="SSV42" s="71" t="s">
        <v>40</v>
      </c>
      <c r="SSW42" s="71" t="s">
        <v>40</v>
      </c>
      <c r="SSX42" s="71" t="s">
        <v>40</v>
      </c>
      <c r="SSY42" s="71" t="s">
        <v>40</v>
      </c>
      <c r="SSZ42" s="71" t="s">
        <v>40</v>
      </c>
      <c r="STA42" s="71" t="s">
        <v>40</v>
      </c>
      <c r="STB42" s="71" t="s">
        <v>40</v>
      </c>
      <c r="STC42" s="71" t="s">
        <v>40</v>
      </c>
      <c r="STD42" s="71" t="s">
        <v>40</v>
      </c>
      <c r="STE42" s="71" t="s">
        <v>40</v>
      </c>
      <c r="STF42" s="71" t="s">
        <v>40</v>
      </c>
      <c r="STG42" s="71" t="s">
        <v>40</v>
      </c>
      <c r="STH42" s="71" t="s">
        <v>40</v>
      </c>
      <c r="STI42" s="71" t="s">
        <v>40</v>
      </c>
      <c r="STJ42" s="71" t="s">
        <v>40</v>
      </c>
      <c r="STK42" s="71" t="s">
        <v>40</v>
      </c>
      <c r="STL42" s="71" t="s">
        <v>40</v>
      </c>
      <c r="STM42" s="71" t="s">
        <v>40</v>
      </c>
      <c r="STN42" s="71" t="s">
        <v>40</v>
      </c>
      <c r="STO42" s="71" t="s">
        <v>40</v>
      </c>
      <c r="STP42" s="71" t="s">
        <v>40</v>
      </c>
      <c r="STQ42" s="71" t="s">
        <v>40</v>
      </c>
      <c r="STR42" s="71" t="s">
        <v>40</v>
      </c>
      <c r="STS42" s="71" t="s">
        <v>40</v>
      </c>
      <c r="STT42" s="71" t="s">
        <v>40</v>
      </c>
      <c r="STU42" s="71" t="s">
        <v>40</v>
      </c>
      <c r="STV42" s="71" t="s">
        <v>40</v>
      </c>
      <c r="STW42" s="71" t="s">
        <v>40</v>
      </c>
      <c r="STX42" s="71" t="s">
        <v>40</v>
      </c>
      <c r="STY42" s="71" t="s">
        <v>40</v>
      </c>
      <c r="STZ42" s="71" t="s">
        <v>40</v>
      </c>
      <c r="SUA42" s="71" t="s">
        <v>40</v>
      </c>
      <c r="SUB42" s="71" t="s">
        <v>40</v>
      </c>
      <c r="SUC42" s="71" t="s">
        <v>40</v>
      </c>
      <c r="SUD42" s="71" t="s">
        <v>40</v>
      </c>
      <c r="SUE42" s="71" t="s">
        <v>40</v>
      </c>
      <c r="SUF42" s="71" t="s">
        <v>40</v>
      </c>
      <c r="SUG42" s="71" t="s">
        <v>40</v>
      </c>
      <c r="SUH42" s="71" t="s">
        <v>40</v>
      </c>
      <c r="SUI42" s="71" t="s">
        <v>40</v>
      </c>
      <c r="SUJ42" s="71" t="s">
        <v>40</v>
      </c>
      <c r="SUK42" s="71" t="s">
        <v>40</v>
      </c>
      <c r="SUL42" s="71" t="s">
        <v>40</v>
      </c>
      <c r="SUM42" s="71" t="s">
        <v>40</v>
      </c>
      <c r="SUN42" s="71" t="s">
        <v>40</v>
      </c>
      <c r="SUO42" s="71" t="s">
        <v>40</v>
      </c>
      <c r="SUP42" s="71" t="s">
        <v>40</v>
      </c>
      <c r="SUQ42" s="71" t="s">
        <v>40</v>
      </c>
      <c r="SUR42" s="71" t="s">
        <v>40</v>
      </c>
      <c r="SUS42" s="71" t="s">
        <v>40</v>
      </c>
      <c r="SUT42" s="71" t="s">
        <v>40</v>
      </c>
      <c r="SUU42" s="71" t="s">
        <v>40</v>
      </c>
      <c r="SUV42" s="71" t="s">
        <v>40</v>
      </c>
      <c r="SUW42" s="71" t="s">
        <v>40</v>
      </c>
      <c r="SUX42" s="71" t="s">
        <v>40</v>
      </c>
      <c r="SUY42" s="71" t="s">
        <v>40</v>
      </c>
      <c r="SUZ42" s="71" t="s">
        <v>40</v>
      </c>
      <c r="SVA42" s="71" t="s">
        <v>40</v>
      </c>
      <c r="SVB42" s="71" t="s">
        <v>40</v>
      </c>
      <c r="SVC42" s="71" t="s">
        <v>40</v>
      </c>
      <c r="SVD42" s="71" t="s">
        <v>40</v>
      </c>
      <c r="SVE42" s="71" t="s">
        <v>40</v>
      </c>
      <c r="SVF42" s="71" t="s">
        <v>40</v>
      </c>
      <c r="SVG42" s="71" t="s">
        <v>40</v>
      </c>
      <c r="SVH42" s="71" t="s">
        <v>40</v>
      </c>
      <c r="SVI42" s="71" t="s">
        <v>40</v>
      </c>
      <c r="SVJ42" s="71" t="s">
        <v>40</v>
      </c>
      <c r="SVK42" s="71" t="s">
        <v>40</v>
      </c>
      <c r="SVL42" s="71" t="s">
        <v>40</v>
      </c>
      <c r="SVM42" s="71" t="s">
        <v>40</v>
      </c>
      <c r="SVN42" s="71" t="s">
        <v>40</v>
      </c>
      <c r="SVO42" s="71" t="s">
        <v>40</v>
      </c>
      <c r="SVP42" s="71" t="s">
        <v>40</v>
      </c>
      <c r="SVQ42" s="71" t="s">
        <v>40</v>
      </c>
      <c r="SVR42" s="71" t="s">
        <v>40</v>
      </c>
      <c r="SVS42" s="71" t="s">
        <v>40</v>
      </c>
      <c r="SVT42" s="71" t="s">
        <v>40</v>
      </c>
      <c r="SVU42" s="71" t="s">
        <v>40</v>
      </c>
      <c r="SVV42" s="71" t="s">
        <v>40</v>
      </c>
      <c r="SVW42" s="71" t="s">
        <v>40</v>
      </c>
      <c r="SVX42" s="71" t="s">
        <v>40</v>
      </c>
      <c r="SVY42" s="71" t="s">
        <v>40</v>
      </c>
      <c r="SVZ42" s="71" t="s">
        <v>40</v>
      </c>
      <c r="SWA42" s="71" t="s">
        <v>40</v>
      </c>
      <c r="SWB42" s="71" t="s">
        <v>40</v>
      </c>
      <c r="SWC42" s="71" t="s">
        <v>40</v>
      </c>
      <c r="SWD42" s="71" t="s">
        <v>40</v>
      </c>
      <c r="SWE42" s="71" t="s">
        <v>40</v>
      </c>
      <c r="SWF42" s="71" t="s">
        <v>40</v>
      </c>
      <c r="SWG42" s="71" t="s">
        <v>40</v>
      </c>
      <c r="SWH42" s="71" t="s">
        <v>40</v>
      </c>
      <c r="SWI42" s="71" t="s">
        <v>40</v>
      </c>
      <c r="SWJ42" s="71" t="s">
        <v>40</v>
      </c>
      <c r="SWK42" s="71" t="s">
        <v>40</v>
      </c>
      <c r="SWL42" s="71" t="s">
        <v>40</v>
      </c>
      <c r="SWM42" s="71" t="s">
        <v>40</v>
      </c>
      <c r="SWN42" s="71" t="s">
        <v>40</v>
      </c>
      <c r="SWO42" s="71" t="s">
        <v>40</v>
      </c>
      <c r="SWP42" s="71" t="s">
        <v>40</v>
      </c>
      <c r="SWQ42" s="71" t="s">
        <v>40</v>
      </c>
      <c r="SWR42" s="71" t="s">
        <v>40</v>
      </c>
      <c r="SWS42" s="71" t="s">
        <v>40</v>
      </c>
      <c r="SWT42" s="71" t="s">
        <v>40</v>
      </c>
      <c r="SWU42" s="71" t="s">
        <v>40</v>
      </c>
      <c r="SWV42" s="71" t="s">
        <v>40</v>
      </c>
      <c r="SWW42" s="71" t="s">
        <v>40</v>
      </c>
      <c r="SWX42" s="71" t="s">
        <v>40</v>
      </c>
      <c r="SWY42" s="71" t="s">
        <v>40</v>
      </c>
      <c r="SWZ42" s="71" t="s">
        <v>40</v>
      </c>
      <c r="SXA42" s="71" t="s">
        <v>40</v>
      </c>
      <c r="SXB42" s="71" t="s">
        <v>40</v>
      </c>
      <c r="SXC42" s="71" t="s">
        <v>40</v>
      </c>
      <c r="SXD42" s="71" t="s">
        <v>40</v>
      </c>
      <c r="SXE42" s="71" t="s">
        <v>40</v>
      </c>
      <c r="SXF42" s="71" t="s">
        <v>40</v>
      </c>
      <c r="SXG42" s="71" t="s">
        <v>40</v>
      </c>
      <c r="SXH42" s="71" t="s">
        <v>40</v>
      </c>
      <c r="SXI42" s="71" t="s">
        <v>40</v>
      </c>
      <c r="SXJ42" s="71" t="s">
        <v>40</v>
      </c>
      <c r="SXK42" s="71" t="s">
        <v>40</v>
      </c>
      <c r="SXL42" s="71" t="s">
        <v>40</v>
      </c>
      <c r="SXM42" s="71" t="s">
        <v>40</v>
      </c>
      <c r="SXN42" s="71" t="s">
        <v>40</v>
      </c>
      <c r="SXO42" s="71" t="s">
        <v>40</v>
      </c>
      <c r="SXP42" s="71" t="s">
        <v>40</v>
      </c>
      <c r="SXQ42" s="71" t="s">
        <v>40</v>
      </c>
      <c r="SXR42" s="71" t="s">
        <v>40</v>
      </c>
      <c r="SXS42" s="71" t="s">
        <v>40</v>
      </c>
      <c r="SXT42" s="71" t="s">
        <v>40</v>
      </c>
      <c r="SXU42" s="71" t="s">
        <v>40</v>
      </c>
      <c r="SXV42" s="71" t="s">
        <v>40</v>
      </c>
      <c r="SXW42" s="71" t="s">
        <v>40</v>
      </c>
      <c r="SXX42" s="71" t="s">
        <v>40</v>
      </c>
      <c r="SXY42" s="71" t="s">
        <v>40</v>
      </c>
      <c r="SXZ42" s="71" t="s">
        <v>40</v>
      </c>
      <c r="SYA42" s="71" t="s">
        <v>40</v>
      </c>
      <c r="SYB42" s="71" t="s">
        <v>40</v>
      </c>
      <c r="SYC42" s="71" t="s">
        <v>40</v>
      </c>
      <c r="SYD42" s="71" t="s">
        <v>40</v>
      </c>
      <c r="SYE42" s="71" t="s">
        <v>40</v>
      </c>
      <c r="SYF42" s="71" t="s">
        <v>40</v>
      </c>
      <c r="SYG42" s="71" t="s">
        <v>40</v>
      </c>
      <c r="SYH42" s="71" t="s">
        <v>40</v>
      </c>
      <c r="SYI42" s="71" t="s">
        <v>40</v>
      </c>
      <c r="SYJ42" s="71" t="s">
        <v>40</v>
      </c>
      <c r="SYK42" s="71" t="s">
        <v>40</v>
      </c>
      <c r="SYL42" s="71" t="s">
        <v>40</v>
      </c>
      <c r="SYM42" s="71" t="s">
        <v>40</v>
      </c>
      <c r="SYN42" s="71" t="s">
        <v>40</v>
      </c>
      <c r="SYO42" s="71" t="s">
        <v>40</v>
      </c>
      <c r="SYP42" s="71" t="s">
        <v>40</v>
      </c>
      <c r="SYQ42" s="71" t="s">
        <v>40</v>
      </c>
      <c r="SYR42" s="71" t="s">
        <v>40</v>
      </c>
      <c r="SYS42" s="71" t="s">
        <v>40</v>
      </c>
      <c r="SYT42" s="71" t="s">
        <v>40</v>
      </c>
      <c r="SYU42" s="71" t="s">
        <v>40</v>
      </c>
      <c r="SYV42" s="71" t="s">
        <v>40</v>
      </c>
      <c r="SYW42" s="71" t="s">
        <v>40</v>
      </c>
      <c r="SYX42" s="71" t="s">
        <v>40</v>
      </c>
      <c r="SYY42" s="71" t="s">
        <v>40</v>
      </c>
      <c r="SYZ42" s="71" t="s">
        <v>40</v>
      </c>
      <c r="SZA42" s="71" t="s">
        <v>40</v>
      </c>
      <c r="SZB42" s="71" t="s">
        <v>40</v>
      </c>
      <c r="SZC42" s="71" t="s">
        <v>40</v>
      </c>
      <c r="SZD42" s="71" t="s">
        <v>40</v>
      </c>
      <c r="SZE42" s="71" t="s">
        <v>40</v>
      </c>
      <c r="SZF42" s="71" t="s">
        <v>40</v>
      </c>
      <c r="SZG42" s="71" t="s">
        <v>40</v>
      </c>
      <c r="SZH42" s="71" t="s">
        <v>40</v>
      </c>
      <c r="SZI42" s="71" t="s">
        <v>40</v>
      </c>
      <c r="SZJ42" s="71" t="s">
        <v>40</v>
      </c>
      <c r="SZK42" s="71" t="s">
        <v>40</v>
      </c>
      <c r="SZL42" s="71" t="s">
        <v>40</v>
      </c>
      <c r="SZM42" s="71" t="s">
        <v>40</v>
      </c>
      <c r="SZN42" s="71" t="s">
        <v>40</v>
      </c>
      <c r="SZO42" s="71" t="s">
        <v>40</v>
      </c>
      <c r="SZP42" s="71" t="s">
        <v>40</v>
      </c>
      <c r="SZQ42" s="71" t="s">
        <v>40</v>
      </c>
      <c r="SZR42" s="71" t="s">
        <v>40</v>
      </c>
      <c r="SZS42" s="71" t="s">
        <v>40</v>
      </c>
      <c r="SZT42" s="71" t="s">
        <v>40</v>
      </c>
      <c r="SZU42" s="71" t="s">
        <v>40</v>
      </c>
      <c r="SZV42" s="71" t="s">
        <v>40</v>
      </c>
      <c r="SZW42" s="71" t="s">
        <v>40</v>
      </c>
      <c r="SZX42" s="71" t="s">
        <v>40</v>
      </c>
      <c r="SZY42" s="71" t="s">
        <v>40</v>
      </c>
      <c r="SZZ42" s="71" t="s">
        <v>40</v>
      </c>
      <c r="TAA42" s="71" t="s">
        <v>40</v>
      </c>
      <c r="TAB42" s="71" t="s">
        <v>40</v>
      </c>
      <c r="TAC42" s="71" t="s">
        <v>40</v>
      </c>
      <c r="TAD42" s="71" t="s">
        <v>40</v>
      </c>
      <c r="TAE42" s="71" t="s">
        <v>40</v>
      </c>
      <c r="TAF42" s="71" t="s">
        <v>40</v>
      </c>
      <c r="TAG42" s="71" t="s">
        <v>40</v>
      </c>
      <c r="TAH42" s="71" t="s">
        <v>40</v>
      </c>
      <c r="TAI42" s="71" t="s">
        <v>40</v>
      </c>
      <c r="TAJ42" s="71" t="s">
        <v>40</v>
      </c>
      <c r="TAK42" s="71" t="s">
        <v>40</v>
      </c>
      <c r="TAL42" s="71" t="s">
        <v>40</v>
      </c>
      <c r="TAM42" s="71" t="s">
        <v>40</v>
      </c>
      <c r="TAN42" s="71" t="s">
        <v>40</v>
      </c>
      <c r="TAO42" s="71" t="s">
        <v>40</v>
      </c>
      <c r="TAP42" s="71" t="s">
        <v>40</v>
      </c>
      <c r="TAQ42" s="71" t="s">
        <v>40</v>
      </c>
      <c r="TAR42" s="71" t="s">
        <v>40</v>
      </c>
      <c r="TAS42" s="71" t="s">
        <v>40</v>
      </c>
      <c r="TAT42" s="71" t="s">
        <v>40</v>
      </c>
      <c r="TAU42" s="71" t="s">
        <v>40</v>
      </c>
      <c r="TAV42" s="71" t="s">
        <v>40</v>
      </c>
      <c r="TAW42" s="71" t="s">
        <v>40</v>
      </c>
      <c r="TAX42" s="71" t="s">
        <v>40</v>
      </c>
      <c r="TAY42" s="71" t="s">
        <v>40</v>
      </c>
      <c r="TAZ42" s="71" t="s">
        <v>40</v>
      </c>
      <c r="TBA42" s="71" t="s">
        <v>40</v>
      </c>
      <c r="TBB42" s="71" t="s">
        <v>40</v>
      </c>
      <c r="TBC42" s="71" t="s">
        <v>40</v>
      </c>
      <c r="TBD42" s="71" t="s">
        <v>40</v>
      </c>
      <c r="TBE42" s="71" t="s">
        <v>40</v>
      </c>
      <c r="TBF42" s="71" t="s">
        <v>40</v>
      </c>
      <c r="TBG42" s="71" t="s">
        <v>40</v>
      </c>
      <c r="TBH42" s="71" t="s">
        <v>40</v>
      </c>
      <c r="TBI42" s="71" t="s">
        <v>40</v>
      </c>
      <c r="TBJ42" s="71" t="s">
        <v>40</v>
      </c>
      <c r="TBK42" s="71" t="s">
        <v>40</v>
      </c>
      <c r="TBL42" s="71" t="s">
        <v>40</v>
      </c>
      <c r="TBM42" s="71" t="s">
        <v>40</v>
      </c>
      <c r="TBN42" s="71" t="s">
        <v>40</v>
      </c>
      <c r="TBO42" s="71" t="s">
        <v>40</v>
      </c>
      <c r="TBP42" s="71" t="s">
        <v>40</v>
      </c>
      <c r="TBQ42" s="71" t="s">
        <v>40</v>
      </c>
      <c r="TBR42" s="71" t="s">
        <v>40</v>
      </c>
      <c r="TBS42" s="71" t="s">
        <v>40</v>
      </c>
      <c r="TBT42" s="71" t="s">
        <v>40</v>
      </c>
      <c r="TBU42" s="71" t="s">
        <v>40</v>
      </c>
      <c r="TBV42" s="71" t="s">
        <v>40</v>
      </c>
      <c r="TBW42" s="71" t="s">
        <v>40</v>
      </c>
      <c r="TBX42" s="71" t="s">
        <v>40</v>
      </c>
      <c r="TBY42" s="71" t="s">
        <v>40</v>
      </c>
      <c r="TBZ42" s="71" t="s">
        <v>40</v>
      </c>
      <c r="TCA42" s="71" t="s">
        <v>40</v>
      </c>
      <c r="TCB42" s="71" t="s">
        <v>40</v>
      </c>
      <c r="TCC42" s="71" t="s">
        <v>40</v>
      </c>
      <c r="TCD42" s="71" t="s">
        <v>40</v>
      </c>
      <c r="TCE42" s="71" t="s">
        <v>40</v>
      </c>
      <c r="TCF42" s="71" t="s">
        <v>40</v>
      </c>
      <c r="TCG42" s="71" t="s">
        <v>40</v>
      </c>
      <c r="TCH42" s="71" t="s">
        <v>40</v>
      </c>
      <c r="TCI42" s="71" t="s">
        <v>40</v>
      </c>
      <c r="TCJ42" s="71" t="s">
        <v>40</v>
      </c>
      <c r="TCK42" s="71" t="s">
        <v>40</v>
      </c>
      <c r="TCL42" s="71" t="s">
        <v>40</v>
      </c>
      <c r="TCM42" s="71" t="s">
        <v>40</v>
      </c>
      <c r="TCN42" s="71" t="s">
        <v>40</v>
      </c>
      <c r="TCO42" s="71" t="s">
        <v>40</v>
      </c>
      <c r="TCP42" s="71" t="s">
        <v>40</v>
      </c>
      <c r="TCQ42" s="71" t="s">
        <v>40</v>
      </c>
      <c r="TCR42" s="71" t="s">
        <v>40</v>
      </c>
      <c r="TCS42" s="71" t="s">
        <v>40</v>
      </c>
      <c r="TCT42" s="71" t="s">
        <v>40</v>
      </c>
      <c r="TCU42" s="71" t="s">
        <v>40</v>
      </c>
      <c r="TCV42" s="71" t="s">
        <v>40</v>
      </c>
      <c r="TCW42" s="71" t="s">
        <v>40</v>
      </c>
      <c r="TCX42" s="71" t="s">
        <v>40</v>
      </c>
      <c r="TCY42" s="71" t="s">
        <v>40</v>
      </c>
      <c r="TCZ42" s="71" t="s">
        <v>40</v>
      </c>
      <c r="TDA42" s="71" t="s">
        <v>40</v>
      </c>
      <c r="TDB42" s="71" t="s">
        <v>40</v>
      </c>
      <c r="TDC42" s="71" t="s">
        <v>40</v>
      </c>
      <c r="TDD42" s="71" t="s">
        <v>40</v>
      </c>
      <c r="TDE42" s="71" t="s">
        <v>40</v>
      </c>
      <c r="TDF42" s="71" t="s">
        <v>40</v>
      </c>
      <c r="TDG42" s="71" t="s">
        <v>40</v>
      </c>
      <c r="TDH42" s="71" t="s">
        <v>40</v>
      </c>
      <c r="TDI42" s="71" t="s">
        <v>40</v>
      </c>
      <c r="TDJ42" s="71" t="s">
        <v>40</v>
      </c>
      <c r="TDK42" s="71" t="s">
        <v>40</v>
      </c>
      <c r="TDL42" s="71" t="s">
        <v>40</v>
      </c>
      <c r="TDM42" s="71" t="s">
        <v>40</v>
      </c>
      <c r="TDN42" s="71" t="s">
        <v>40</v>
      </c>
      <c r="TDO42" s="71" t="s">
        <v>40</v>
      </c>
      <c r="TDP42" s="71" t="s">
        <v>40</v>
      </c>
      <c r="TDQ42" s="71" t="s">
        <v>40</v>
      </c>
      <c r="TDR42" s="71" t="s">
        <v>40</v>
      </c>
      <c r="TDS42" s="71" t="s">
        <v>40</v>
      </c>
      <c r="TDT42" s="71" t="s">
        <v>40</v>
      </c>
      <c r="TDU42" s="71" t="s">
        <v>40</v>
      </c>
      <c r="TDV42" s="71" t="s">
        <v>40</v>
      </c>
      <c r="TDW42" s="71" t="s">
        <v>40</v>
      </c>
      <c r="TDX42" s="71" t="s">
        <v>40</v>
      </c>
      <c r="TDY42" s="71" t="s">
        <v>40</v>
      </c>
      <c r="TDZ42" s="71" t="s">
        <v>40</v>
      </c>
      <c r="TEA42" s="71" t="s">
        <v>40</v>
      </c>
      <c r="TEB42" s="71" t="s">
        <v>40</v>
      </c>
      <c r="TEC42" s="71" t="s">
        <v>40</v>
      </c>
      <c r="TED42" s="71" t="s">
        <v>40</v>
      </c>
      <c r="TEE42" s="71" t="s">
        <v>40</v>
      </c>
      <c r="TEF42" s="71" t="s">
        <v>40</v>
      </c>
      <c r="TEG42" s="71" t="s">
        <v>40</v>
      </c>
      <c r="TEH42" s="71" t="s">
        <v>40</v>
      </c>
      <c r="TEI42" s="71" t="s">
        <v>40</v>
      </c>
      <c r="TEJ42" s="71" t="s">
        <v>40</v>
      </c>
      <c r="TEK42" s="71" t="s">
        <v>40</v>
      </c>
      <c r="TEL42" s="71" t="s">
        <v>40</v>
      </c>
      <c r="TEM42" s="71" t="s">
        <v>40</v>
      </c>
      <c r="TEN42" s="71" t="s">
        <v>40</v>
      </c>
      <c r="TEO42" s="71" t="s">
        <v>40</v>
      </c>
      <c r="TEP42" s="71" t="s">
        <v>40</v>
      </c>
      <c r="TEQ42" s="71" t="s">
        <v>40</v>
      </c>
      <c r="TER42" s="71" t="s">
        <v>40</v>
      </c>
      <c r="TES42" s="71" t="s">
        <v>40</v>
      </c>
      <c r="TET42" s="71" t="s">
        <v>40</v>
      </c>
      <c r="TEU42" s="71" t="s">
        <v>40</v>
      </c>
      <c r="TEV42" s="71" t="s">
        <v>40</v>
      </c>
      <c r="TEW42" s="71" t="s">
        <v>40</v>
      </c>
      <c r="TEX42" s="71" t="s">
        <v>40</v>
      </c>
      <c r="TEY42" s="71" t="s">
        <v>40</v>
      </c>
      <c r="TEZ42" s="71" t="s">
        <v>40</v>
      </c>
      <c r="TFA42" s="71" t="s">
        <v>40</v>
      </c>
      <c r="TFB42" s="71" t="s">
        <v>40</v>
      </c>
      <c r="TFC42" s="71" t="s">
        <v>40</v>
      </c>
      <c r="TFD42" s="71" t="s">
        <v>40</v>
      </c>
      <c r="TFE42" s="71" t="s">
        <v>40</v>
      </c>
      <c r="TFF42" s="71" t="s">
        <v>40</v>
      </c>
      <c r="TFG42" s="71" t="s">
        <v>40</v>
      </c>
      <c r="TFH42" s="71" t="s">
        <v>40</v>
      </c>
      <c r="TFI42" s="71" t="s">
        <v>40</v>
      </c>
      <c r="TFJ42" s="71" t="s">
        <v>40</v>
      </c>
      <c r="TFK42" s="71" t="s">
        <v>40</v>
      </c>
      <c r="TFL42" s="71" t="s">
        <v>40</v>
      </c>
      <c r="TFM42" s="71" t="s">
        <v>40</v>
      </c>
      <c r="TFN42" s="71" t="s">
        <v>40</v>
      </c>
      <c r="TFO42" s="71" t="s">
        <v>40</v>
      </c>
      <c r="TFP42" s="71" t="s">
        <v>40</v>
      </c>
      <c r="TFQ42" s="71" t="s">
        <v>40</v>
      </c>
      <c r="TFR42" s="71" t="s">
        <v>40</v>
      </c>
      <c r="TFS42" s="71" t="s">
        <v>40</v>
      </c>
      <c r="TFT42" s="71" t="s">
        <v>40</v>
      </c>
      <c r="TFU42" s="71" t="s">
        <v>40</v>
      </c>
      <c r="TFV42" s="71" t="s">
        <v>40</v>
      </c>
      <c r="TFW42" s="71" t="s">
        <v>40</v>
      </c>
      <c r="TFX42" s="71" t="s">
        <v>40</v>
      </c>
      <c r="TFY42" s="71" t="s">
        <v>40</v>
      </c>
      <c r="TFZ42" s="71" t="s">
        <v>40</v>
      </c>
      <c r="TGA42" s="71" t="s">
        <v>40</v>
      </c>
      <c r="TGB42" s="71" t="s">
        <v>40</v>
      </c>
      <c r="TGC42" s="71" t="s">
        <v>40</v>
      </c>
      <c r="TGD42" s="71" t="s">
        <v>40</v>
      </c>
      <c r="TGE42" s="71" t="s">
        <v>40</v>
      </c>
      <c r="TGF42" s="71" t="s">
        <v>40</v>
      </c>
      <c r="TGG42" s="71" t="s">
        <v>40</v>
      </c>
      <c r="TGH42" s="71" t="s">
        <v>40</v>
      </c>
      <c r="TGI42" s="71" t="s">
        <v>40</v>
      </c>
      <c r="TGJ42" s="71" t="s">
        <v>40</v>
      </c>
      <c r="TGK42" s="71" t="s">
        <v>40</v>
      </c>
      <c r="TGL42" s="71" t="s">
        <v>40</v>
      </c>
      <c r="TGM42" s="71" t="s">
        <v>40</v>
      </c>
      <c r="TGN42" s="71" t="s">
        <v>40</v>
      </c>
      <c r="TGO42" s="71" t="s">
        <v>40</v>
      </c>
      <c r="TGP42" s="71" t="s">
        <v>40</v>
      </c>
      <c r="TGQ42" s="71" t="s">
        <v>40</v>
      </c>
      <c r="TGR42" s="71" t="s">
        <v>40</v>
      </c>
      <c r="TGS42" s="71" t="s">
        <v>40</v>
      </c>
      <c r="TGT42" s="71" t="s">
        <v>40</v>
      </c>
      <c r="TGU42" s="71" t="s">
        <v>40</v>
      </c>
      <c r="TGV42" s="71" t="s">
        <v>40</v>
      </c>
      <c r="TGW42" s="71" t="s">
        <v>40</v>
      </c>
      <c r="TGX42" s="71" t="s">
        <v>40</v>
      </c>
      <c r="TGY42" s="71" t="s">
        <v>40</v>
      </c>
      <c r="TGZ42" s="71" t="s">
        <v>40</v>
      </c>
      <c r="THA42" s="71" t="s">
        <v>40</v>
      </c>
      <c r="THB42" s="71" t="s">
        <v>40</v>
      </c>
      <c r="THC42" s="71" t="s">
        <v>40</v>
      </c>
      <c r="THD42" s="71" t="s">
        <v>40</v>
      </c>
      <c r="THE42" s="71" t="s">
        <v>40</v>
      </c>
      <c r="THF42" s="71" t="s">
        <v>40</v>
      </c>
      <c r="THG42" s="71" t="s">
        <v>40</v>
      </c>
      <c r="THH42" s="71" t="s">
        <v>40</v>
      </c>
      <c r="THI42" s="71" t="s">
        <v>40</v>
      </c>
      <c r="THJ42" s="71" t="s">
        <v>40</v>
      </c>
      <c r="THK42" s="71" t="s">
        <v>40</v>
      </c>
      <c r="THL42" s="71" t="s">
        <v>40</v>
      </c>
      <c r="THM42" s="71" t="s">
        <v>40</v>
      </c>
      <c r="THN42" s="71" t="s">
        <v>40</v>
      </c>
      <c r="THO42" s="71" t="s">
        <v>40</v>
      </c>
      <c r="THP42" s="71" t="s">
        <v>40</v>
      </c>
      <c r="THQ42" s="71" t="s">
        <v>40</v>
      </c>
      <c r="THR42" s="71" t="s">
        <v>40</v>
      </c>
      <c r="THS42" s="71" t="s">
        <v>40</v>
      </c>
      <c r="THT42" s="71" t="s">
        <v>40</v>
      </c>
      <c r="THU42" s="71" t="s">
        <v>40</v>
      </c>
      <c r="THV42" s="71" t="s">
        <v>40</v>
      </c>
      <c r="THW42" s="71" t="s">
        <v>40</v>
      </c>
      <c r="THX42" s="71" t="s">
        <v>40</v>
      </c>
      <c r="THY42" s="71" t="s">
        <v>40</v>
      </c>
      <c r="THZ42" s="71" t="s">
        <v>40</v>
      </c>
      <c r="TIA42" s="71" t="s">
        <v>40</v>
      </c>
      <c r="TIB42" s="71" t="s">
        <v>40</v>
      </c>
      <c r="TIC42" s="71" t="s">
        <v>40</v>
      </c>
      <c r="TID42" s="71" t="s">
        <v>40</v>
      </c>
      <c r="TIE42" s="71" t="s">
        <v>40</v>
      </c>
      <c r="TIF42" s="71" t="s">
        <v>40</v>
      </c>
      <c r="TIG42" s="71" t="s">
        <v>40</v>
      </c>
      <c r="TIH42" s="71" t="s">
        <v>40</v>
      </c>
      <c r="TII42" s="71" t="s">
        <v>40</v>
      </c>
      <c r="TIJ42" s="71" t="s">
        <v>40</v>
      </c>
      <c r="TIK42" s="71" t="s">
        <v>40</v>
      </c>
      <c r="TIL42" s="71" t="s">
        <v>40</v>
      </c>
      <c r="TIM42" s="71" t="s">
        <v>40</v>
      </c>
      <c r="TIN42" s="71" t="s">
        <v>40</v>
      </c>
      <c r="TIO42" s="71" t="s">
        <v>40</v>
      </c>
      <c r="TIP42" s="71" t="s">
        <v>40</v>
      </c>
      <c r="TIQ42" s="71" t="s">
        <v>40</v>
      </c>
      <c r="TIR42" s="71" t="s">
        <v>40</v>
      </c>
      <c r="TIS42" s="71" t="s">
        <v>40</v>
      </c>
      <c r="TIT42" s="71" t="s">
        <v>40</v>
      </c>
      <c r="TIU42" s="71" t="s">
        <v>40</v>
      </c>
      <c r="TIV42" s="71" t="s">
        <v>40</v>
      </c>
      <c r="TIW42" s="71" t="s">
        <v>40</v>
      </c>
      <c r="TIX42" s="71" t="s">
        <v>40</v>
      </c>
      <c r="TIY42" s="71" t="s">
        <v>40</v>
      </c>
      <c r="TIZ42" s="71" t="s">
        <v>40</v>
      </c>
      <c r="TJA42" s="71" t="s">
        <v>40</v>
      </c>
      <c r="TJB42" s="71" t="s">
        <v>40</v>
      </c>
      <c r="TJC42" s="71" t="s">
        <v>40</v>
      </c>
      <c r="TJD42" s="71" t="s">
        <v>40</v>
      </c>
      <c r="TJE42" s="71" t="s">
        <v>40</v>
      </c>
      <c r="TJF42" s="71" t="s">
        <v>40</v>
      </c>
      <c r="TJG42" s="71" t="s">
        <v>40</v>
      </c>
      <c r="TJH42" s="71" t="s">
        <v>40</v>
      </c>
      <c r="TJI42" s="71" t="s">
        <v>40</v>
      </c>
      <c r="TJJ42" s="71" t="s">
        <v>40</v>
      </c>
      <c r="TJK42" s="71" t="s">
        <v>40</v>
      </c>
      <c r="TJL42" s="71" t="s">
        <v>40</v>
      </c>
      <c r="TJM42" s="71" t="s">
        <v>40</v>
      </c>
      <c r="TJN42" s="71" t="s">
        <v>40</v>
      </c>
      <c r="TJO42" s="71" t="s">
        <v>40</v>
      </c>
      <c r="TJP42" s="71" t="s">
        <v>40</v>
      </c>
      <c r="TJQ42" s="71" t="s">
        <v>40</v>
      </c>
      <c r="TJR42" s="71" t="s">
        <v>40</v>
      </c>
      <c r="TJS42" s="71" t="s">
        <v>40</v>
      </c>
      <c r="TJT42" s="71" t="s">
        <v>40</v>
      </c>
      <c r="TJU42" s="71" t="s">
        <v>40</v>
      </c>
      <c r="TJV42" s="71" t="s">
        <v>40</v>
      </c>
      <c r="TJW42" s="71" t="s">
        <v>40</v>
      </c>
      <c r="TJX42" s="71" t="s">
        <v>40</v>
      </c>
      <c r="TJY42" s="71" t="s">
        <v>40</v>
      </c>
      <c r="TJZ42" s="71" t="s">
        <v>40</v>
      </c>
      <c r="TKA42" s="71" t="s">
        <v>40</v>
      </c>
      <c r="TKB42" s="71" t="s">
        <v>40</v>
      </c>
      <c r="TKC42" s="71" t="s">
        <v>40</v>
      </c>
      <c r="TKD42" s="71" t="s">
        <v>40</v>
      </c>
      <c r="TKE42" s="71" t="s">
        <v>40</v>
      </c>
      <c r="TKF42" s="71" t="s">
        <v>40</v>
      </c>
      <c r="TKG42" s="71" t="s">
        <v>40</v>
      </c>
      <c r="TKH42" s="71" t="s">
        <v>40</v>
      </c>
      <c r="TKI42" s="71" t="s">
        <v>40</v>
      </c>
      <c r="TKJ42" s="71" t="s">
        <v>40</v>
      </c>
      <c r="TKK42" s="71" t="s">
        <v>40</v>
      </c>
      <c r="TKL42" s="71" t="s">
        <v>40</v>
      </c>
      <c r="TKM42" s="71" t="s">
        <v>40</v>
      </c>
      <c r="TKN42" s="71" t="s">
        <v>40</v>
      </c>
      <c r="TKO42" s="71" t="s">
        <v>40</v>
      </c>
      <c r="TKP42" s="71" t="s">
        <v>40</v>
      </c>
      <c r="TKQ42" s="71" t="s">
        <v>40</v>
      </c>
      <c r="TKR42" s="71" t="s">
        <v>40</v>
      </c>
      <c r="TKS42" s="71" t="s">
        <v>40</v>
      </c>
      <c r="TKT42" s="71" t="s">
        <v>40</v>
      </c>
      <c r="TKU42" s="71" t="s">
        <v>40</v>
      </c>
      <c r="TKV42" s="71" t="s">
        <v>40</v>
      </c>
      <c r="TKW42" s="71" t="s">
        <v>40</v>
      </c>
      <c r="TKX42" s="71" t="s">
        <v>40</v>
      </c>
      <c r="TKY42" s="71" t="s">
        <v>40</v>
      </c>
      <c r="TKZ42" s="71" t="s">
        <v>40</v>
      </c>
      <c r="TLA42" s="71" t="s">
        <v>40</v>
      </c>
      <c r="TLB42" s="71" t="s">
        <v>40</v>
      </c>
      <c r="TLC42" s="71" t="s">
        <v>40</v>
      </c>
      <c r="TLD42" s="71" t="s">
        <v>40</v>
      </c>
      <c r="TLE42" s="71" t="s">
        <v>40</v>
      </c>
      <c r="TLF42" s="71" t="s">
        <v>40</v>
      </c>
      <c r="TLG42" s="71" t="s">
        <v>40</v>
      </c>
      <c r="TLH42" s="71" t="s">
        <v>40</v>
      </c>
      <c r="TLI42" s="71" t="s">
        <v>40</v>
      </c>
      <c r="TLJ42" s="71" t="s">
        <v>40</v>
      </c>
      <c r="TLK42" s="71" t="s">
        <v>40</v>
      </c>
      <c r="TLL42" s="71" t="s">
        <v>40</v>
      </c>
      <c r="TLM42" s="71" t="s">
        <v>40</v>
      </c>
      <c r="TLN42" s="71" t="s">
        <v>40</v>
      </c>
      <c r="TLO42" s="71" t="s">
        <v>40</v>
      </c>
      <c r="TLP42" s="71" t="s">
        <v>40</v>
      </c>
      <c r="TLQ42" s="71" t="s">
        <v>40</v>
      </c>
      <c r="TLR42" s="71" t="s">
        <v>40</v>
      </c>
      <c r="TLS42" s="71" t="s">
        <v>40</v>
      </c>
      <c r="TLT42" s="71" t="s">
        <v>40</v>
      </c>
      <c r="TLU42" s="71" t="s">
        <v>40</v>
      </c>
      <c r="TLV42" s="71" t="s">
        <v>40</v>
      </c>
      <c r="TLW42" s="71" t="s">
        <v>40</v>
      </c>
      <c r="TLX42" s="71" t="s">
        <v>40</v>
      </c>
      <c r="TLY42" s="71" t="s">
        <v>40</v>
      </c>
      <c r="TLZ42" s="71" t="s">
        <v>40</v>
      </c>
      <c r="TMA42" s="71" t="s">
        <v>40</v>
      </c>
      <c r="TMB42" s="71" t="s">
        <v>40</v>
      </c>
      <c r="TMC42" s="71" t="s">
        <v>40</v>
      </c>
      <c r="TMD42" s="71" t="s">
        <v>40</v>
      </c>
      <c r="TME42" s="71" t="s">
        <v>40</v>
      </c>
      <c r="TMF42" s="71" t="s">
        <v>40</v>
      </c>
      <c r="TMG42" s="71" t="s">
        <v>40</v>
      </c>
      <c r="TMH42" s="71" t="s">
        <v>40</v>
      </c>
      <c r="TMI42" s="71" t="s">
        <v>40</v>
      </c>
      <c r="TMJ42" s="71" t="s">
        <v>40</v>
      </c>
      <c r="TMK42" s="71" t="s">
        <v>40</v>
      </c>
      <c r="TML42" s="71" t="s">
        <v>40</v>
      </c>
      <c r="TMM42" s="71" t="s">
        <v>40</v>
      </c>
      <c r="TMN42" s="71" t="s">
        <v>40</v>
      </c>
      <c r="TMO42" s="71" t="s">
        <v>40</v>
      </c>
      <c r="TMP42" s="71" t="s">
        <v>40</v>
      </c>
      <c r="TMQ42" s="71" t="s">
        <v>40</v>
      </c>
      <c r="TMR42" s="71" t="s">
        <v>40</v>
      </c>
      <c r="TMS42" s="71" t="s">
        <v>40</v>
      </c>
      <c r="TMT42" s="71" t="s">
        <v>40</v>
      </c>
      <c r="TMU42" s="71" t="s">
        <v>40</v>
      </c>
      <c r="TMV42" s="71" t="s">
        <v>40</v>
      </c>
      <c r="TMW42" s="71" t="s">
        <v>40</v>
      </c>
      <c r="TMX42" s="71" t="s">
        <v>40</v>
      </c>
      <c r="TMY42" s="71" t="s">
        <v>40</v>
      </c>
      <c r="TMZ42" s="71" t="s">
        <v>40</v>
      </c>
      <c r="TNA42" s="71" t="s">
        <v>40</v>
      </c>
      <c r="TNB42" s="71" t="s">
        <v>40</v>
      </c>
      <c r="TNC42" s="71" t="s">
        <v>40</v>
      </c>
      <c r="TND42" s="71" t="s">
        <v>40</v>
      </c>
      <c r="TNE42" s="71" t="s">
        <v>40</v>
      </c>
      <c r="TNF42" s="71" t="s">
        <v>40</v>
      </c>
      <c r="TNG42" s="71" t="s">
        <v>40</v>
      </c>
      <c r="TNH42" s="71" t="s">
        <v>40</v>
      </c>
      <c r="TNI42" s="71" t="s">
        <v>40</v>
      </c>
      <c r="TNJ42" s="71" t="s">
        <v>40</v>
      </c>
      <c r="TNK42" s="71" t="s">
        <v>40</v>
      </c>
      <c r="TNL42" s="71" t="s">
        <v>40</v>
      </c>
      <c r="TNM42" s="71" t="s">
        <v>40</v>
      </c>
      <c r="TNN42" s="71" t="s">
        <v>40</v>
      </c>
      <c r="TNO42" s="71" t="s">
        <v>40</v>
      </c>
      <c r="TNP42" s="71" t="s">
        <v>40</v>
      </c>
      <c r="TNQ42" s="71" t="s">
        <v>40</v>
      </c>
      <c r="TNR42" s="71" t="s">
        <v>40</v>
      </c>
      <c r="TNS42" s="71" t="s">
        <v>40</v>
      </c>
      <c r="TNT42" s="71" t="s">
        <v>40</v>
      </c>
      <c r="TNU42" s="71" t="s">
        <v>40</v>
      </c>
      <c r="TNV42" s="71" t="s">
        <v>40</v>
      </c>
      <c r="TNW42" s="71" t="s">
        <v>40</v>
      </c>
      <c r="TNX42" s="71" t="s">
        <v>40</v>
      </c>
      <c r="TNY42" s="71" t="s">
        <v>40</v>
      </c>
      <c r="TNZ42" s="71" t="s">
        <v>40</v>
      </c>
      <c r="TOA42" s="71" t="s">
        <v>40</v>
      </c>
      <c r="TOB42" s="71" t="s">
        <v>40</v>
      </c>
      <c r="TOC42" s="71" t="s">
        <v>40</v>
      </c>
      <c r="TOD42" s="71" t="s">
        <v>40</v>
      </c>
      <c r="TOE42" s="71" t="s">
        <v>40</v>
      </c>
      <c r="TOF42" s="71" t="s">
        <v>40</v>
      </c>
      <c r="TOG42" s="71" t="s">
        <v>40</v>
      </c>
      <c r="TOH42" s="71" t="s">
        <v>40</v>
      </c>
      <c r="TOI42" s="71" t="s">
        <v>40</v>
      </c>
      <c r="TOJ42" s="71" t="s">
        <v>40</v>
      </c>
      <c r="TOK42" s="71" t="s">
        <v>40</v>
      </c>
      <c r="TOL42" s="71" t="s">
        <v>40</v>
      </c>
      <c r="TOM42" s="71" t="s">
        <v>40</v>
      </c>
      <c r="TON42" s="71" t="s">
        <v>40</v>
      </c>
      <c r="TOO42" s="71" t="s">
        <v>40</v>
      </c>
      <c r="TOP42" s="71" t="s">
        <v>40</v>
      </c>
      <c r="TOQ42" s="71" t="s">
        <v>40</v>
      </c>
      <c r="TOR42" s="71" t="s">
        <v>40</v>
      </c>
      <c r="TOS42" s="71" t="s">
        <v>40</v>
      </c>
      <c r="TOT42" s="71" t="s">
        <v>40</v>
      </c>
      <c r="TOU42" s="71" t="s">
        <v>40</v>
      </c>
      <c r="TOV42" s="71" t="s">
        <v>40</v>
      </c>
      <c r="TOW42" s="71" t="s">
        <v>40</v>
      </c>
      <c r="TOX42" s="71" t="s">
        <v>40</v>
      </c>
      <c r="TOY42" s="71" t="s">
        <v>40</v>
      </c>
      <c r="TOZ42" s="71" t="s">
        <v>40</v>
      </c>
      <c r="TPA42" s="71" t="s">
        <v>40</v>
      </c>
      <c r="TPB42" s="71" t="s">
        <v>40</v>
      </c>
      <c r="TPC42" s="71" t="s">
        <v>40</v>
      </c>
      <c r="TPD42" s="71" t="s">
        <v>40</v>
      </c>
      <c r="TPE42" s="71" t="s">
        <v>40</v>
      </c>
      <c r="TPF42" s="71" t="s">
        <v>40</v>
      </c>
      <c r="TPG42" s="71" t="s">
        <v>40</v>
      </c>
      <c r="TPH42" s="71" t="s">
        <v>40</v>
      </c>
      <c r="TPI42" s="71" t="s">
        <v>40</v>
      </c>
      <c r="TPJ42" s="71" t="s">
        <v>40</v>
      </c>
      <c r="TPK42" s="71" t="s">
        <v>40</v>
      </c>
      <c r="TPL42" s="71" t="s">
        <v>40</v>
      </c>
      <c r="TPM42" s="71" t="s">
        <v>40</v>
      </c>
      <c r="TPN42" s="71" t="s">
        <v>40</v>
      </c>
      <c r="TPO42" s="71" t="s">
        <v>40</v>
      </c>
      <c r="TPP42" s="71" t="s">
        <v>40</v>
      </c>
      <c r="TPQ42" s="71" t="s">
        <v>40</v>
      </c>
      <c r="TPR42" s="71" t="s">
        <v>40</v>
      </c>
      <c r="TPS42" s="71" t="s">
        <v>40</v>
      </c>
      <c r="TPT42" s="71" t="s">
        <v>40</v>
      </c>
      <c r="TPU42" s="71" t="s">
        <v>40</v>
      </c>
      <c r="TPV42" s="71" t="s">
        <v>40</v>
      </c>
      <c r="TPW42" s="71" t="s">
        <v>40</v>
      </c>
      <c r="TPX42" s="71" t="s">
        <v>40</v>
      </c>
      <c r="TPY42" s="71" t="s">
        <v>40</v>
      </c>
      <c r="TPZ42" s="71" t="s">
        <v>40</v>
      </c>
      <c r="TQA42" s="71" t="s">
        <v>40</v>
      </c>
      <c r="TQB42" s="71" t="s">
        <v>40</v>
      </c>
      <c r="TQC42" s="71" t="s">
        <v>40</v>
      </c>
      <c r="TQD42" s="71" t="s">
        <v>40</v>
      </c>
      <c r="TQE42" s="71" t="s">
        <v>40</v>
      </c>
      <c r="TQF42" s="71" t="s">
        <v>40</v>
      </c>
      <c r="TQG42" s="71" t="s">
        <v>40</v>
      </c>
      <c r="TQH42" s="71" t="s">
        <v>40</v>
      </c>
      <c r="TQI42" s="71" t="s">
        <v>40</v>
      </c>
      <c r="TQJ42" s="71" t="s">
        <v>40</v>
      </c>
      <c r="TQK42" s="71" t="s">
        <v>40</v>
      </c>
      <c r="TQL42" s="71" t="s">
        <v>40</v>
      </c>
      <c r="TQM42" s="71" t="s">
        <v>40</v>
      </c>
      <c r="TQN42" s="71" t="s">
        <v>40</v>
      </c>
      <c r="TQO42" s="71" t="s">
        <v>40</v>
      </c>
      <c r="TQP42" s="71" t="s">
        <v>40</v>
      </c>
      <c r="TQQ42" s="71" t="s">
        <v>40</v>
      </c>
      <c r="TQR42" s="71" t="s">
        <v>40</v>
      </c>
      <c r="TQS42" s="71" t="s">
        <v>40</v>
      </c>
      <c r="TQT42" s="71" t="s">
        <v>40</v>
      </c>
      <c r="TQU42" s="71" t="s">
        <v>40</v>
      </c>
      <c r="TQV42" s="71" t="s">
        <v>40</v>
      </c>
      <c r="TQW42" s="71" t="s">
        <v>40</v>
      </c>
      <c r="TQX42" s="71" t="s">
        <v>40</v>
      </c>
      <c r="TQY42" s="71" t="s">
        <v>40</v>
      </c>
      <c r="TQZ42" s="71" t="s">
        <v>40</v>
      </c>
      <c r="TRA42" s="71" t="s">
        <v>40</v>
      </c>
      <c r="TRB42" s="71" t="s">
        <v>40</v>
      </c>
      <c r="TRC42" s="71" t="s">
        <v>40</v>
      </c>
      <c r="TRD42" s="71" t="s">
        <v>40</v>
      </c>
      <c r="TRE42" s="71" t="s">
        <v>40</v>
      </c>
      <c r="TRF42" s="71" t="s">
        <v>40</v>
      </c>
      <c r="TRG42" s="71" t="s">
        <v>40</v>
      </c>
      <c r="TRH42" s="71" t="s">
        <v>40</v>
      </c>
      <c r="TRI42" s="71" t="s">
        <v>40</v>
      </c>
      <c r="TRJ42" s="71" t="s">
        <v>40</v>
      </c>
      <c r="TRK42" s="71" t="s">
        <v>40</v>
      </c>
      <c r="TRL42" s="71" t="s">
        <v>40</v>
      </c>
      <c r="TRM42" s="71" t="s">
        <v>40</v>
      </c>
      <c r="TRN42" s="71" t="s">
        <v>40</v>
      </c>
      <c r="TRO42" s="71" t="s">
        <v>40</v>
      </c>
      <c r="TRP42" s="71" t="s">
        <v>40</v>
      </c>
      <c r="TRQ42" s="71" t="s">
        <v>40</v>
      </c>
      <c r="TRR42" s="71" t="s">
        <v>40</v>
      </c>
      <c r="TRS42" s="71" t="s">
        <v>40</v>
      </c>
      <c r="TRT42" s="71" t="s">
        <v>40</v>
      </c>
      <c r="TRU42" s="71" t="s">
        <v>40</v>
      </c>
      <c r="TRV42" s="71" t="s">
        <v>40</v>
      </c>
      <c r="TRW42" s="71" t="s">
        <v>40</v>
      </c>
      <c r="TRX42" s="71" t="s">
        <v>40</v>
      </c>
      <c r="TRY42" s="71" t="s">
        <v>40</v>
      </c>
      <c r="TRZ42" s="71" t="s">
        <v>40</v>
      </c>
      <c r="TSA42" s="71" t="s">
        <v>40</v>
      </c>
      <c r="TSB42" s="71" t="s">
        <v>40</v>
      </c>
      <c r="TSC42" s="71" t="s">
        <v>40</v>
      </c>
      <c r="TSD42" s="71" t="s">
        <v>40</v>
      </c>
      <c r="TSE42" s="71" t="s">
        <v>40</v>
      </c>
      <c r="TSF42" s="71" t="s">
        <v>40</v>
      </c>
      <c r="TSG42" s="71" t="s">
        <v>40</v>
      </c>
      <c r="TSH42" s="71" t="s">
        <v>40</v>
      </c>
      <c r="TSI42" s="71" t="s">
        <v>40</v>
      </c>
      <c r="TSJ42" s="71" t="s">
        <v>40</v>
      </c>
      <c r="TSK42" s="71" t="s">
        <v>40</v>
      </c>
      <c r="TSL42" s="71" t="s">
        <v>40</v>
      </c>
      <c r="TSM42" s="71" t="s">
        <v>40</v>
      </c>
      <c r="TSN42" s="71" t="s">
        <v>40</v>
      </c>
      <c r="TSO42" s="71" t="s">
        <v>40</v>
      </c>
      <c r="TSP42" s="71" t="s">
        <v>40</v>
      </c>
      <c r="TSQ42" s="71" t="s">
        <v>40</v>
      </c>
      <c r="TSR42" s="71" t="s">
        <v>40</v>
      </c>
      <c r="TSS42" s="71" t="s">
        <v>40</v>
      </c>
      <c r="TST42" s="71" t="s">
        <v>40</v>
      </c>
      <c r="TSU42" s="71" t="s">
        <v>40</v>
      </c>
      <c r="TSV42" s="71" t="s">
        <v>40</v>
      </c>
      <c r="TSW42" s="71" t="s">
        <v>40</v>
      </c>
      <c r="TSX42" s="71" t="s">
        <v>40</v>
      </c>
      <c r="TSY42" s="71" t="s">
        <v>40</v>
      </c>
      <c r="TSZ42" s="71" t="s">
        <v>40</v>
      </c>
      <c r="TTA42" s="71" t="s">
        <v>40</v>
      </c>
      <c r="TTB42" s="71" t="s">
        <v>40</v>
      </c>
      <c r="TTC42" s="71" t="s">
        <v>40</v>
      </c>
      <c r="TTD42" s="71" t="s">
        <v>40</v>
      </c>
      <c r="TTE42" s="71" t="s">
        <v>40</v>
      </c>
      <c r="TTF42" s="71" t="s">
        <v>40</v>
      </c>
      <c r="TTG42" s="71" t="s">
        <v>40</v>
      </c>
      <c r="TTH42" s="71" t="s">
        <v>40</v>
      </c>
      <c r="TTI42" s="71" t="s">
        <v>40</v>
      </c>
      <c r="TTJ42" s="71" t="s">
        <v>40</v>
      </c>
      <c r="TTK42" s="71" t="s">
        <v>40</v>
      </c>
      <c r="TTL42" s="71" t="s">
        <v>40</v>
      </c>
      <c r="TTM42" s="71" t="s">
        <v>40</v>
      </c>
      <c r="TTN42" s="71" t="s">
        <v>40</v>
      </c>
      <c r="TTO42" s="71" t="s">
        <v>40</v>
      </c>
      <c r="TTP42" s="71" t="s">
        <v>40</v>
      </c>
      <c r="TTQ42" s="71" t="s">
        <v>40</v>
      </c>
      <c r="TTR42" s="71" t="s">
        <v>40</v>
      </c>
      <c r="TTS42" s="71" t="s">
        <v>40</v>
      </c>
      <c r="TTT42" s="71" t="s">
        <v>40</v>
      </c>
      <c r="TTU42" s="71" t="s">
        <v>40</v>
      </c>
      <c r="TTV42" s="71" t="s">
        <v>40</v>
      </c>
      <c r="TTW42" s="71" t="s">
        <v>40</v>
      </c>
      <c r="TTX42" s="71" t="s">
        <v>40</v>
      </c>
      <c r="TTY42" s="71" t="s">
        <v>40</v>
      </c>
      <c r="TTZ42" s="71" t="s">
        <v>40</v>
      </c>
      <c r="TUA42" s="71" t="s">
        <v>40</v>
      </c>
      <c r="TUB42" s="71" t="s">
        <v>40</v>
      </c>
      <c r="TUC42" s="71" t="s">
        <v>40</v>
      </c>
      <c r="TUD42" s="71" t="s">
        <v>40</v>
      </c>
      <c r="TUE42" s="71" t="s">
        <v>40</v>
      </c>
      <c r="TUF42" s="71" t="s">
        <v>40</v>
      </c>
      <c r="TUG42" s="71" t="s">
        <v>40</v>
      </c>
      <c r="TUH42" s="71" t="s">
        <v>40</v>
      </c>
      <c r="TUI42" s="71" t="s">
        <v>40</v>
      </c>
      <c r="TUJ42" s="71" t="s">
        <v>40</v>
      </c>
      <c r="TUK42" s="71" t="s">
        <v>40</v>
      </c>
      <c r="TUL42" s="71" t="s">
        <v>40</v>
      </c>
      <c r="TUM42" s="71" t="s">
        <v>40</v>
      </c>
      <c r="TUN42" s="71" t="s">
        <v>40</v>
      </c>
      <c r="TUO42" s="71" t="s">
        <v>40</v>
      </c>
      <c r="TUP42" s="71" t="s">
        <v>40</v>
      </c>
      <c r="TUQ42" s="71" t="s">
        <v>40</v>
      </c>
      <c r="TUR42" s="71" t="s">
        <v>40</v>
      </c>
      <c r="TUS42" s="71" t="s">
        <v>40</v>
      </c>
      <c r="TUT42" s="71" t="s">
        <v>40</v>
      </c>
      <c r="TUU42" s="71" t="s">
        <v>40</v>
      </c>
      <c r="TUV42" s="71" t="s">
        <v>40</v>
      </c>
      <c r="TUW42" s="71" t="s">
        <v>40</v>
      </c>
      <c r="TUX42" s="71" t="s">
        <v>40</v>
      </c>
      <c r="TUY42" s="71" t="s">
        <v>40</v>
      </c>
      <c r="TUZ42" s="71" t="s">
        <v>40</v>
      </c>
      <c r="TVA42" s="71" t="s">
        <v>40</v>
      </c>
      <c r="TVB42" s="71" t="s">
        <v>40</v>
      </c>
      <c r="TVC42" s="71" t="s">
        <v>40</v>
      </c>
      <c r="TVD42" s="71" t="s">
        <v>40</v>
      </c>
      <c r="TVE42" s="71" t="s">
        <v>40</v>
      </c>
      <c r="TVF42" s="71" t="s">
        <v>40</v>
      </c>
      <c r="TVG42" s="71" t="s">
        <v>40</v>
      </c>
      <c r="TVH42" s="71" t="s">
        <v>40</v>
      </c>
      <c r="TVI42" s="71" t="s">
        <v>40</v>
      </c>
      <c r="TVJ42" s="71" t="s">
        <v>40</v>
      </c>
      <c r="TVK42" s="71" t="s">
        <v>40</v>
      </c>
      <c r="TVL42" s="71" t="s">
        <v>40</v>
      </c>
      <c r="TVM42" s="71" t="s">
        <v>40</v>
      </c>
      <c r="TVN42" s="71" t="s">
        <v>40</v>
      </c>
      <c r="TVO42" s="71" t="s">
        <v>40</v>
      </c>
      <c r="TVP42" s="71" t="s">
        <v>40</v>
      </c>
      <c r="TVQ42" s="71" t="s">
        <v>40</v>
      </c>
      <c r="TVR42" s="71" t="s">
        <v>40</v>
      </c>
      <c r="TVS42" s="71" t="s">
        <v>40</v>
      </c>
      <c r="TVT42" s="71" t="s">
        <v>40</v>
      </c>
      <c r="TVU42" s="71" t="s">
        <v>40</v>
      </c>
      <c r="TVV42" s="71" t="s">
        <v>40</v>
      </c>
      <c r="TVW42" s="71" t="s">
        <v>40</v>
      </c>
      <c r="TVX42" s="71" t="s">
        <v>40</v>
      </c>
      <c r="TVY42" s="71" t="s">
        <v>40</v>
      </c>
      <c r="TVZ42" s="71" t="s">
        <v>40</v>
      </c>
      <c r="TWA42" s="71" t="s">
        <v>40</v>
      </c>
      <c r="TWB42" s="71" t="s">
        <v>40</v>
      </c>
      <c r="TWC42" s="71" t="s">
        <v>40</v>
      </c>
      <c r="TWD42" s="71" t="s">
        <v>40</v>
      </c>
      <c r="TWE42" s="71" t="s">
        <v>40</v>
      </c>
      <c r="TWF42" s="71" t="s">
        <v>40</v>
      </c>
      <c r="TWG42" s="71" t="s">
        <v>40</v>
      </c>
      <c r="TWH42" s="71" t="s">
        <v>40</v>
      </c>
      <c r="TWI42" s="71" t="s">
        <v>40</v>
      </c>
      <c r="TWJ42" s="71" t="s">
        <v>40</v>
      </c>
      <c r="TWK42" s="71" t="s">
        <v>40</v>
      </c>
      <c r="TWL42" s="71" t="s">
        <v>40</v>
      </c>
      <c r="TWM42" s="71" t="s">
        <v>40</v>
      </c>
      <c r="TWN42" s="71" t="s">
        <v>40</v>
      </c>
      <c r="TWO42" s="71" t="s">
        <v>40</v>
      </c>
      <c r="TWP42" s="71" t="s">
        <v>40</v>
      </c>
      <c r="TWQ42" s="71" t="s">
        <v>40</v>
      </c>
      <c r="TWR42" s="71" t="s">
        <v>40</v>
      </c>
      <c r="TWS42" s="71" t="s">
        <v>40</v>
      </c>
      <c r="TWT42" s="71" t="s">
        <v>40</v>
      </c>
      <c r="TWU42" s="71" t="s">
        <v>40</v>
      </c>
      <c r="TWV42" s="71" t="s">
        <v>40</v>
      </c>
      <c r="TWW42" s="71" t="s">
        <v>40</v>
      </c>
      <c r="TWX42" s="71" t="s">
        <v>40</v>
      </c>
      <c r="TWY42" s="71" t="s">
        <v>40</v>
      </c>
      <c r="TWZ42" s="71" t="s">
        <v>40</v>
      </c>
      <c r="TXA42" s="71" t="s">
        <v>40</v>
      </c>
      <c r="TXB42" s="71" t="s">
        <v>40</v>
      </c>
      <c r="TXC42" s="71" t="s">
        <v>40</v>
      </c>
      <c r="TXD42" s="71" t="s">
        <v>40</v>
      </c>
      <c r="TXE42" s="71" t="s">
        <v>40</v>
      </c>
      <c r="TXF42" s="71" t="s">
        <v>40</v>
      </c>
      <c r="TXG42" s="71" t="s">
        <v>40</v>
      </c>
      <c r="TXH42" s="71" t="s">
        <v>40</v>
      </c>
      <c r="TXI42" s="71" t="s">
        <v>40</v>
      </c>
      <c r="TXJ42" s="71" t="s">
        <v>40</v>
      </c>
      <c r="TXK42" s="71" t="s">
        <v>40</v>
      </c>
      <c r="TXL42" s="71" t="s">
        <v>40</v>
      </c>
      <c r="TXM42" s="71" t="s">
        <v>40</v>
      </c>
      <c r="TXN42" s="71" t="s">
        <v>40</v>
      </c>
      <c r="TXO42" s="71" t="s">
        <v>40</v>
      </c>
      <c r="TXP42" s="71" t="s">
        <v>40</v>
      </c>
      <c r="TXQ42" s="71" t="s">
        <v>40</v>
      </c>
      <c r="TXR42" s="71" t="s">
        <v>40</v>
      </c>
      <c r="TXS42" s="71" t="s">
        <v>40</v>
      </c>
      <c r="TXT42" s="71" t="s">
        <v>40</v>
      </c>
      <c r="TXU42" s="71" t="s">
        <v>40</v>
      </c>
      <c r="TXV42" s="71" t="s">
        <v>40</v>
      </c>
      <c r="TXW42" s="71" t="s">
        <v>40</v>
      </c>
      <c r="TXX42" s="71" t="s">
        <v>40</v>
      </c>
      <c r="TXY42" s="71" t="s">
        <v>40</v>
      </c>
      <c r="TXZ42" s="71" t="s">
        <v>40</v>
      </c>
      <c r="TYA42" s="71" t="s">
        <v>40</v>
      </c>
      <c r="TYB42" s="71" t="s">
        <v>40</v>
      </c>
      <c r="TYC42" s="71" t="s">
        <v>40</v>
      </c>
      <c r="TYD42" s="71" t="s">
        <v>40</v>
      </c>
      <c r="TYE42" s="71" t="s">
        <v>40</v>
      </c>
      <c r="TYF42" s="71" t="s">
        <v>40</v>
      </c>
      <c r="TYG42" s="71" t="s">
        <v>40</v>
      </c>
      <c r="TYH42" s="71" t="s">
        <v>40</v>
      </c>
      <c r="TYI42" s="71" t="s">
        <v>40</v>
      </c>
      <c r="TYJ42" s="71" t="s">
        <v>40</v>
      </c>
      <c r="TYK42" s="71" t="s">
        <v>40</v>
      </c>
      <c r="TYL42" s="71" t="s">
        <v>40</v>
      </c>
      <c r="TYM42" s="71" t="s">
        <v>40</v>
      </c>
      <c r="TYN42" s="71" t="s">
        <v>40</v>
      </c>
      <c r="TYO42" s="71" t="s">
        <v>40</v>
      </c>
      <c r="TYP42" s="71" t="s">
        <v>40</v>
      </c>
      <c r="TYQ42" s="71" t="s">
        <v>40</v>
      </c>
      <c r="TYR42" s="71" t="s">
        <v>40</v>
      </c>
      <c r="TYS42" s="71" t="s">
        <v>40</v>
      </c>
      <c r="TYT42" s="71" t="s">
        <v>40</v>
      </c>
      <c r="TYU42" s="71" t="s">
        <v>40</v>
      </c>
      <c r="TYV42" s="71" t="s">
        <v>40</v>
      </c>
      <c r="TYW42" s="71" t="s">
        <v>40</v>
      </c>
      <c r="TYX42" s="71" t="s">
        <v>40</v>
      </c>
      <c r="TYY42" s="71" t="s">
        <v>40</v>
      </c>
      <c r="TYZ42" s="71" t="s">
        <v>40</v>
      </c>
      <c r="TZA42" s="71" t="s">
        <v>40</v>
      </c>
      <c r="TZB42" s="71" t="s">
        <v>40</v>
      </c>
      <c r="TZC42" s="71" t="s">
        <v>40</v>
      </c>
      <c r="TZD42" s="71" t="s">
        <v>40</v>
      </c>
      <c r="TZE42" s="71" t="s">
        <v>40</v>
      </c>
      <c r="TZF42" s="71" t="s">
        <v>40</v>
      </c>
      <c r="TZG42" s="71" t="s">
        <v>40</v>
      </c>
      <c r="TZH42" s="71" t="s">
        <v>40</v>
      </c>
      <c r="TZI42" s="71" t="s">
        <v>40</v>
      </c>
      <c r="TZJ42" s="71" t="s">
        <v>40</v>
      </c>
      <c r="TZK42" s="71" t="s">
        <v>40</v>
      </c>
      <c r="TZL42" s="71" t="s">
        <v>40</v>
      </c>
      <c r="TZM42" s="71" t="s">
        <v>40</v>
      </c>
      <c r="TZN42" s="71" t="s">
        <v>40</v>
      </c>
      <c r="TZO42" s="71" t="s">
        <v>40</v>
      </c>
      <c r="TZP42" s="71" t="s">
        <v>40</v>
      </c>
      <c r="TZQ42" s="71" t="s">
        <v>40</v>
      </c>
      <c r="TZR42" s="71" t="s">
        <v>40</v>
      </c>
      <c r="TZS42" s="71" t="s">
        <v>40</v>
      </c>
      <c r="TZT42" s="71" t="s">
        <v>40</v>
      </c>
      <c r="TZU42" s="71" t="s">
        <v>40</v>
      </c>
      <c r="TZV42" s="71" t="s">
        <v>40</v>
      </c>
      <c r="TZW42" s="71" t="s">
        <v>40</v>
      </c>
      <c r="TZX42" s="71" t="s">
        <v>40</v>
      </c>
      <c r="TZY42" s="71" t="s">
        <v>40</v>
      </c>
      <c r="TZZ42" s="71" t="s">
        <v>40</v>
      </c>
      <c r="UAA42" s="71" t="s">
        <v>40</v>
      </c>
      <c r="UAB42" s="71" t="s">
        <v>40</v>
      </c>
      <c r="UAC42" s="71" t="s">
        <v>40</v>
      </c>
      <c r="UAD42" s="71" t="s">
        <v>40</v>
      </c>
      <c r="UAE42" s="71" t="s">
        <v>40</v>
      </c>
      <c r="UAF42" s="71" t="s">
        <v>40</v>
      </c>
      <c r="UAG42" s="71" t="s">
        <v>40</v>
      </c>
      <c r="UAH42" s="71" t="s">
        <v>40</v>
      </c>
      <c r="UAI42" s="71" t="s">
        <v>40</v>
      </c>
      <c r="UAJ42" s="71" t="s">
        <v>40</v>
      </c>
      <c r="UAK42" s="71" t="s">
        <v>40</v>
      </c>
      <c r="UAL42" s="71" t="s">
        <v>40</v>
      </c>
      <c r="UAM42" s="71" t="s">
        <v>40</v>
      </c>
      <c r="UAN42" s="71" t="s">
        <v>40</v>
      </c>
      <c r="UAO42" s="71" t="s">
        <v>40</v>
      </c>
      <c r="UAP42" s="71" t="s">
        <v>40</v>
      </c>
      <c r="UAQ42" s="71" t="s">
        <v>40</v>
      </c>
      <c r="UAR42" s="71" t="s">
        <v>40</v>
      </c>
      <c r="UAS42" s="71" t="s">
        <v>40</v>
      </c>
      <c r="UAT42" s="71" t="s">
        <v>40</v>
      </c>
      <c r="UAU42" s="71" t="s">
        <v>40</v>
      </c>
      <c r="UAV42" s="71" t="s">
        <v>40</v>
      </c>
      <c r="UAW42" s="71" t="s">
        <v>40</v>
      </c>
      <c r="UAX42" s="71" t="s">
        <v>40</v>
      </c>
      <c r="UAY42" s="71" t="s">
        <v>40</v>
      </c>
      <c r="UAZ42" s="71" t="s">
        <v>40</v>
      </c>
      <c r="UBA42" s="71" t="s">
        <v>40</v>
      </c>
      <c r="UBB42" s="71" t="s">
        <v>40</v>
      </c>
      <c r="UBC42" s="71" t="s">
        <v>40</v>
      </c>
      <c r="UBD42" s="71" t="s">
        <v>40</v>
      </c>
      <c r="UBE42" s="71" t="s">
        <v>40</v>
      </c>
      <c r="UBF42" s="71" t="s">
        <v>40</v>
      </c>
      <c r="UBG42" s="71" t="s">
        <v>40</v>
      </c>
      <c r="UBH42" s="71" t="s">
        <v>40</v>
      </c>
      <c r="UBI42" s="71" t="s">
        <v>40</v>
      </c>
      <c r="UBJ42" s="71" t="s">
        <v>40</v>
      </c>
      <c r="UBK42" s="71" t="s">
        <v>40</v>
      </c>
      <c r="UBL42" s="71" t="s">
        <v>40</v>
      </c>
      <c r="UBM42" s="71" t="s">
        <v>40</v>
      </c>
      <c r="UBN42" s="71" t="s">
        <v>40</v>
      </c>
      <c r="UBO42" s="71" t="s">
        <v>40</v>
      </c>
      <c r="UBP42" s="71" t="s">
        <v>40</v>
      </c>
      <c r="UBQ42" s="71" t="s">
        <v>40</v>
      </c>
      <c r="UBR42" s="71" t="s">
        <v>40</v>
      </c>
      <c r="UBS42" s="71" t="s">
        <v>40</v>
      </c>
      <c r="UBT42" s="71" t="s">
        <v>40</v>
      </c>
      <c r="UBU42" s="71" t="s">
        <v>40</v>
      </c>
      <c r="UBV42" s="71" t="s">
        <v>40</v>
      </c>
      <c r="UBW42" s="71" t="s">
        <v>40</v>
      </c>
      <c r="UBX42" s="71" t="s">
        <v>40</v>
      </c>
      <c r="UBY42" s="71" t="s">
        <v>40</v>
      </c>
      <c r="UBZ42" s="71" t="s">
        <v>40</v>
      </c>
      <c r="UCA42" s="71" t="s">
        <v>40</v>
      </c>
      <c r="UCB42" s="71" t="s">
        <v>40</v>
      </c>
      <c r="UCC42" s="71" t="s">
        <v>40</v>
      </c>
      <c r="UCD42" s="71" t="s">
        <v>40</v>
      </c>
      <c r="UCE42" s="71" t="s">
        <v>40</v>
      </c>
      <c r="UCF42" s="71" t="s">
        <v>40</v>
      </c>
      <c r="UCG42" s="71" t="s">
        <v>40</v>
      </c>
      <c r="UCH42" s="71" t="s">
        <v>40</v>
      </c>
      <c r="UCI42" s="71" t="s">
        <v>40</v>
      </c>
      <c r="UCJ42" s="71" t="s">
        <v>40</v>
      </c>
      <c r="UCK42" s="71" t="s">
        <v>40</v>
      </c>
      <c r="UCL42" s="71" t="s">
        <v>40</v>
      </c>
      <c r="UCM42" s="71" t="s">
        <v>40</v>
      </c>
      <c r="UCN42" s="71" t="s">
        <v>40</v>
      </c>
      <c r="UCO42" s="71" t="s">
        <v>40</v>
      </c>
      <c r="UCP42" s="71" t="s">
        <v>40</v>
      </c>
      <c r="UCQ42" s="71" t="s">
        <v>40</v>
      </c>
      <c r="UCR42" s="71" t="s">
        <v>40</v>
      </c>
      <c r="UCS42" s="71" t="s">
        <v>40</v>
      </c>
      <c r="UCT42" s="71" t="s">
        <v>40</v>
      </c>
      <c r="UCU42" s="71" t="s">
        <v>40</v>
      </c>
      <c r="UCV42" s="71" t="s">
        <v>40</v>
      </c>
      <c r="UCW42" s="71" t="s">
        <v>40</v>
      </c>
      <c r="UCX42" s="71" t="s">
        <v>40</v>
      </c>
      <c r="UCY42" s="71" t="s">
        <v>40</v>
      </c>
      <c r="UCZ42" s="71" t="s">
        <v>40</v>
      </c>
      <c r="UDA42" s="71" t="s">
        <v>40</v>
      </c>
      <c r="UDB42" s="71" t="s">
        <v>40</v>
      </c>
      <c r="UDC42" s="71" t="s">
        <v>40</v>
      </c>
      <c r="UDD42" s="71" t="s">
        <v>40</v>
      </c>
      <c r="UDE42" s="71" t="s">
        <v>40</v>
      </c>
      <c r="UDF42" s="71" t="s">
        <v>40</v>
      </c>
      <c r="UDG42" s="71" t="s">
        <v>40</v>
      </c>
      <c r="UDH42" s="71" t="s">
        <v>40</v>
      </c>
      <c r="UDI42" s="71" t="s">
        <v>40</v>
      </c>
      <c r="UDJ42" s="71" t="s">
        <v>40</v>
      </c>
      <c r="UDK42" s="71" t="s">
        <v>40</v>
      </c>
      <c r="UDL42" s="71" t="s">
        <v>40</v>
      </c>
      <c r="UDM42" s="71" t="s">
        <v>40</v>
      </c>
      <c r="UDN42" s="71" t="s">
        <v>40</v>
      </c>
      <c r="UDO42" s="71" t="s">
        <v>40</v>
      </c>
      <c r="UDP42" s="71" t="s">
        <v>40</v>
      </c>
      <c r="UDQ42" s="71" t="s">
        <v>40</v>
      </c>
      <c r="UDR42" s="71" t="s">
        <v>40</v>
      </c>
      <c r="UDS42" s="71" t="s">
        <v>40</v>
      </c>
      <c r="UDT42" s="71" t="s">
        <v>40</v>
      </c>
      <c r="UDU42" s="71" t="s">
        <v>40</v>
      </c>
      <c r="UDV42" s="71" t="s">
        <v>40</v>
      </c>
      <c r="UDW42" s="71" t="s">
        <v>40</v>
      </c>
      <c r="UDX42" s="71" t="s">
        <v>40</v>
      </c>
      <c r="UDY42" s="71" t="s">
        <v>40</v>
      </c>
      <c r="UDZ42" s="71" t="s">
        <v>40</v>
      </c>
      <c r="UEA42" s="71" t="s">
        <v>40</v>
      </c>
      <c r="UEB42" s="71" t="s">
        <v>40</v>
      </c>
      <c r="UEC42" s="71" t="s">
        <v>40</v>
      </c>
      <c r="UED42" s="71" t="s">
        <v>40</v>
      </c>
      <c r="UEE42" s="71" t="s">
        <v>40</v>
      </c>
      <c r="UEF42" s="71" t="s">
        <v>40</v>
      </c>
      <c r="UEG42" s="71" t="s">
        <v>40</v>
      </c>
      <c r="UEH42" s="71" t="s">
        <v>40</v>
      </c>
      <c r="UEI42" s="71" t="s">
        <v>40</v>
      </c>
      <c r="UEJ42" s="71" t="s">
        <v>40</v>
      </c>
      <c r="UEK42" s="71" t="s">
        <v>40</v>
      </c>
      <c r="UEL42" s="71" t="s">
        <v>40</v>
      </c>
      <c r="UEM42" s="71" t="s">
        <v>40</v>
      </c>
      <c r="UEN42" s="71" t="s">
        <v>40</v>
      </c>
      <c r="UEO42" s="71" t="s">
        <v>40</v>
      </c>
      <c r="UEP42" s="71" t="s">
        <v>40</v>
      </c>
      <c r="UEQ42" s="71" t="s">
        <v>40</v>
      </c>
      <c r="UER42" s="71" t="s">
        <v>40</v>
      </c>
      <c r="UES42" s="71" t="s">
        <v>40</v>
      </c>
      <c r="UET42" s="71" t="s">
        <v>40</v>
      </c>
      <c r="UEU42" s="71" t="s">
        <v>40</v>
      </c>
      <c r="UEV42" s="71" t="s">
        <v>40</v>
      </c>
      <c r="UEW42" s="71" t="s">
        <v>40</v>
      </c>
      <c r="UEX42" s="71" t="s">
        <v>40</v>
      </c>
      <c r="UEY42" s="71" t="s">
        <v>40</v>
      </c>
      <c r="UEZ42" s="71" t="s">
        <v>40</v>
      </c>
      <c r="UFA42" s="71" t="s">
        <v>40</v>
      </c>
      <c r="UFB42" s="71" t="s">
        <v>40</v>
      </c>
      <c r="UFC42" s="71" t="s">
        <v>40</v>
      </c>
      <c r="UFD42" s="71" t="s">
        <v>40</v>
      </c>
      <c r="UFE42" s="71" t="s">
        <v>40</v>
      </c>
      <c r="UFF42" s="71" t="s">
        <v>40</v>
      </c>
      <c r="UFG42" s="71" t="s">
        <v>40</v>
      </c>
      <c r="UFH42" s="71" t="s">
        <v>40</v>
      </c>
      <c r="UFI42" s="71" t="s">
        <v>40</v>
      </c>
      <c r="UFJ42" s="71" t="s">
        <v>40</v>
      </c>
      <c r="UFK42" s="71" t="s">
        <v>40</v>
      </c>
      <c r="UFL42" s="71" t="s">
        <v>40</v>
      </c>
      <c r="UFM42" s="71" t="s">
        <v>40</v>
      </c>
      <c r="UFN42" s="71" t="s">
        <v>40</v>
      </c>
      <c r="UFO42" s="71" t="s">
        <v>40</v>
      </c>
      <c r="UFP42" s="71" t="s">
        <v>40</v>
      </c>
      <c r="UFQ42" s="71" t="s">
        <v>40</v>
      </c>
      <c r="UFR42" s="71" t="s">
        <v>40</v>
      </c>
      <c r="UFS42" s="71" t="s">
        <v>40</v>
      </c>
      <c r="UFT42" s="71" t="s">
        <v>40</v>
      </c>
      <c r="UFU42" s="71" t="s">
        <v>40</v>
      </c>
      <c r="UFV42" s="71" t="s">
        <v>40</v>
      </c>
      <c r="UFW42" s="71" t="s">
        <v>40</v>
      </c>
      <c r="UFX42" s="71" t="s">
        <v>40</v>
      </c>
      <c r="UFY42" s="71" t="s">
        <v>40</v>
      </c>
      <c r="UFZ42" s="71" t="s">
        <v>40</v>
      </c>
      <c r="UGA42" s="71" t="s">
        <v>40</v>
      </c>
      <c r="UGB42" s="71" t="s">
        <v>40</v>
      </c>
      <c r="UGC42" s="71" t="s">
        <v>40</v>
      </c>
      <c r="UGD42" s="71" t="s">
        <v>40</v>
      </c>
      <c r="UGE42" s="71" t="s">
        <v>40</v>
      </c>
      <c r="UGF42" s="71" t="s">
        <v>40</v>
      </c>
      <c r="UGG42" s="71" t="s">
        <v>40</v>
      </c>
      <c r="UGH42" s="71" t="s">
        <v>40</v>
      </c>
      <c r="UGI42" s="71" t="s">
        <v>40</v>
      </c>
      <c r="UGJ42" s="71" t="s">
        <v>40</v>
      </c>
      <c r="UGK42" s="71" t="s">
        <v>40</v>
      </c>
      <c r="UGL42" s="71" t="s">
        <v>40</v>
      </c>
      <c r="UGM42" s="71" t="s">
        <v>40</v>
      </c>
      <c r="UGN42" s="71" t="s">
        <v>40</v>
      </c>
      <c r="UGO42" s="71" t="s">
        <v>40</v>
      </c>
      <c r="UGP42" s="71" t="s">
        <v>40</v>
      </c>
      <c r="UGQ42" s="71" t="s">
        <v>40</v>
      </c>
      <c r="UGR42" s="71" t="s">
        <v>40</v>
      </c>
      <c r="UGS42" s="71" t="s">
        <v>40</v>
      </c>
      <c r="UGT42" s="71" t="s">
        <v>40</v>
      </c>
      <c r="UGU42" s="71" t="s">
        <v>40</v>
      </c>
      <c r="UGV42" s="71" t="s">
        <v>40</v>
      </c>
      <c r="UGW42" s="71" t="s">
        <v>40</v>
      </c>
      <c r="UGX42" s="71" t="s">
        <v>40</v>
      </c>
      <c r="UGY42" s="71" t="s">
        <v>40</v>
      </c>
      <c r="UGZ42" s="71" t="s">
        <v>40</v>
      </c>
      <c r="UHA42" s="71" t="s">
        <v>40</v>
      </c>
      <c r="UHB42" s="71" t="s">
        <v>40</v>
      </c>
      <c r="UHC42" s="71" t="s">
        <v>40</v>
      </c>
      <c r="UHD42" s="71" t="s">
        <v>40</v>
      </c>
      <c r="UHE42" s="71" t="s">
        <v>40</v>
      </c>
      <c r="UHF42" s="71" t="s">
        <v>40</v>
      </c>
      <c r="UHG42" s="71" t="s">
        <v>40</v>
      </c>
      <c r="UHH42" s="71" t="s">
        <v>40</v>
      </c>
      <c r="UHI42" s="71" t="s">
        <v>40</v>
      </c>
      <c r="UHJ42" s="71" t="s">
        <v>40</v>
      </c>
      <c r="UHK42" s="71" t="s">
        <v>40</v>
      </c>
      <c r="UHL42" s="71" t="s">
        <v>40</v>
      </c>
      <c r="UHM42" s="71" t="s">
        <v>40</v>
      </c>
      <c r="UHN42" s="71" t="s">
        <v>40</v>
      </c>
      <c r="UHO42" s="71" t="s">
        <v>40</v>
      </c>
      <c r="UHP42" s="71" t="s">
        <v>40</v>
      </c>
      <c r="UHQ42" s="71" t="s">
        <v>40</v>
      </c>
      <c r="UHR42" s="71" t="s">
        <v>40</v>
      </c>
      <c r="UHS42" s="71" t="s">
        <v>40</v>
      </c>
      <c r="UHT42" s="71" t="s">
        <v>40</v>
      </c>
      <c r="UHU42" s="71" t="s">
        <v>40</v>
      </c>
      <c r="UHV42" s="71" t="s">
        <v>40</v>
      </c>
      <c r="UHW42" s="71" t="s">
        <v>40</v>
      </c>
      <c r="UHX42" s="71" t="s">
        <v>40</v>
      </c>
      <c r="UHY42" s="71" t="s">
        <v>40</v>
      </c>
      <c r="UHZ42" s="71" t="s">
        <v>40</v>
      </c>
      <c r="UIA42" s="71" t="s">
        <v>40</v>
      </c>
      <c r="UIB42" s="71" t="s">
        <v>40</v>
      </c>
      <c r="UIC42" s="71" t="s">
        <v>40</v>
      </c>
      <c r="UID42" s="71" t="s">
        <v>40</v>
      </c>
      <c r="UIE42" s="71" t="s">
        <v>40</v>
      </c>
      <c r="UIF42" s="71" t="s">
        <v>40</v>
      </c>
      <c r="UIG42" s="71" t="s">
        <v>40</v>
      </c>
      <c r="UIH42" s="71" t="s">
        <v>40</v>
      </c>
      <c r="UII42" s="71" t="s">
        <v>40</v>
      </c>
      <c r="UIJ42" s="71" t="s">
        <v>40</v>
      </c>
      <c r="UIK42" s="71" t="s">
        <v>40</v>
      </c>
      <c r="UIL42" s="71" t="s">
        <v>40</v>
      </c>
      <c r="UIM42" s="71" t="s">
        <v>40</v>
      </c>
      <c r="UIN42" s="71" t="s">
        <v>40</v>
      </c>
      <c r="UIO42" s="71" t="s">
        <v>40</v>
      </c>
      <c r="UIP42" s="71" t="s">
        <v>40</v>
      </c>
      <c r="UIQ42" s="71" t="s">
        <v>40</v>
      </c>
      <c r="UIR42" s="71" t="s">
        <v>40</v>
      </c>
      <c r="UIS42" s="71" t="s">
        <v>40</v>
      </c>
      <c r="UIT42" s="71" t="s">
        <v>40</v>
      </c>
      <c r="UIU42" s="71" t="s">
        <v>40</v>
      </c>
      <c r="UIV42" s="71" t="s">
        <v>40</v>
      </c>
      <c r="UIW42" s="71" t="s">
        <v>40</v>
      </c>
      <c r="UIX42" s="71" t="s">
        <v>40</v>
      </c>
      <c r="UIY42" s="71" t="s">
        <v>40</v>
      </c>
      <c r="UIZ42" s="71" t="s">
        <v>40</v>
      </c>
      <c r="UJA42" s="71" t="s">
        <v>40</v>
      </c>
      <c r="UJB42" s="71" t="s">
        <v>40</v>
      </c>
      <c r="UJC42" s="71" t="s">
        <v>40</v>
      </c>
      <c r="UJD42" s="71" t="s">
        <v>40</v>
      </c>
      <c r="UJE42" s="71" t="s">
        <v>40</v>
      </c>
      <c r="UJF42" s="71" t="s">
        <v>40</v>
      </c>
      <c r="UJG42" s="71" t="s">
        <v>40</v>
      </c>
      <c r="UJH42" s="71" t="s">
        <v>40</v>
      </c>
      <c r="UJI42" s="71" t="s">
        <v>40</v>
      </c>
      <c r="UJJ42" s="71" t="s">
        <v>40</v>
      </c>
      <c r="UJK42" s="71" t="s">
        <v>40</v>
      </c>
      <c r="UJL42" s="71" t="s">
        <v>40</v>
      </c>
      <c r="UJM42" s="71" t="s">
        <v>40</v>
      </c>
      <c r="UJN42" s="71" t="s">
        <v>40</v>
      </c>
      <c r="UJO42" s="71" t="s">
        <v>40</v>
      </c>
      <c r="UJP42" s="71" t="s">
        <v>40</v>
      </c>
      <c r="UJQ42" s="71" t="s">
        <v>40</v>
      </c>
      <c r="UJR42" s="71" t="s">
        <v>40</v>
      </c>
      <c r="UJS42" s="71" t="s">
        <v>40</v>
      </c>
      <c r="UJT42" s="71" t="s">
        <v>40</v>
      </c>
      <c r="UJU42" s="71" t="s">
        <v>40</v>
      </c>
      <c r="UJV42" s="71" t="s">
        <v>40</v>
      </c>
      <c r="UJW42" s="71" t="s">
        <v>40</v>
      </c>
      <c r="UJX42" s="71" t="s">
        <v>40</v>
      </c>
      <c r="UJY42" s="71" t="s">
        <v>40</v>
      </c>
      <c r="UJZ42" s="71" t="s">
        <v>40</v>
      </c>
      <c r="UKA42" s="71" t="s">
        <v>40</v>
      </c>
      <c r="UKB42" s="71" t="s">
        <v>40</v>
      </c>
      <c r="UKC42" s="71" t="s">
        <v>40</v>
      </c>
      <c r="UKD42" s="71" t="s">
        <v>40</v>
      </c>
      <c r="UKE42" s="71" t="s">
        <v>40</v>
      </c>
      <c r="UKF42" s="71" t="s">
        <v>40</v>
      </c>
      <c r="UKG42" s="71" t="s">
        <v>40</v>
      </c>
      <c r="UKH42" s="71" t="s">
        <v>40</v>
      </c>
      <c r="UKI42" s="71" t="s">
        <v>40</v>
      </c>
      <c r="UKJ42" s="71" t="s">
        <v>40</v>
      </c>
      <c r="UKK42" s="71" t="s">
        <v>40</v>
      </c>
      <c r="UKL42" s="71" t="s">
        <v>40</v>
      </c>
      <c r="UKM42" s="71" t="s">
        <v>40</v>
      </c>
      <c r="UKN42" s="71" t="s">
        <v>40</v>
      </c>
      <c r="UKO42" s="71" t="s">
        <v>40</v>
      </c>
      <c r="UKP42" s="71" t="s">
        <v>40</v>
      </c>
      <c r="UKQ42" s="71" t="s">
        <v>40</v>
      </c>
      <c r="UKR42" s="71" t="s">
        <v>40</v>
      </c>
      <c r="UKS42" s="71" t="s">
        <v>40</v>
      </c>
      <c r="UKT42" s="71" t="s">
        <v>40</v>
      </c>
      <c r="UKU42" s="71" t="s">
        <v>40</v>
      </c>
      <c r="UKV42" s="71" t="s">
        <v>40</v>
      </c>
      <c r="UKW42" s="71" t="s">
        <v>40</v>
      </c>
      <c r="UKX42" s="71" t="s">
        <v>40</v>
      </c>
      <c r="UKY42" s="71" t="s">
        <v>40</v>
      </c>
      <c r="UKZ42" s="71" t="s">
        <v>40</v>
      </c>
      <c r="ULA42" s="71" t="s">
        <v>40</v>
      </c>
      <c r="ULB42" s="71" t="s">
        <v>40</v>
      </c>
      <c r="ULC42" s="71" t="s">
        <v>40</v>
      </c>
      <c r="ULD42" s="71" t="s">
        <v>40</v>
      </c>
      <c r="ULE42" s="71" t="s">
        <v>40</v>
      </c>
      <c r="ULF42" s="71" t="s">
        <v>40</v>
      </c>
      <c r="ULG42" s="71" t="s">
        <v>40</v>
      </c>
      <c r="ULH42" s="71" t="s">
        <v>40</v>
      </c>
      <c r="ULI42" s="71" t="s">
        <v>40</v>
      </c>
      <c r="ULJ42" s="71" t="s">
        <v>40</v>
      </c>
      <c r="ULK42" s="71" t="s">
        <v>40</v>
      </c>
      <c r="ULL42" s="71" t="s">
        <v>40</v>
      </c>
      <c r="ULM42" s="71" t="s">
        <v>40</v>
      </c>
      <c r="ULN42" s="71" t="s">
        <v>40</v>
      </c>
      <c r="ULO42" s="71" t="s">
        <v>40</v>
      </c>
      <c r="ULP42" s="71" t="s">
        <v>40</v>
      </c>
      <c r="ULQ42" s="71" t="s">
        <v>40</v>
      </c>
      <c r="ULR42" s="71" t="s">
        <v>40</v>
      </c>
      <c r="ULS42" s="71" t="s">
        <v>40</v>
      </c>
      <c r="ULT42" s="71" t="s">
        <v>40</v>
      </c>
      <c r="ULU42" s="71" t="s">
        <v>40</v>
      </c>
      <c r="ULV42" s="71" t="s">
        <v>40</v>
      </c>
      <c r="ULW42" s="71" t="s">
        <v>40</v>
      </c>
      <c r="ULX42" s="71" t="s">
        <v>40</v>
      </c>
      <c r="ULY42" s="71" t="s">
        <v>40</v>
      </c>
      <c r="ULZ42" s="71" t="s">
        <v>40</v>
      </c>
      <c r="UMA42" s="71" t="s">
        <v>40</v>
      </c>
      <c r="UMB42" s="71" t="s">
        <v>40</v>
      </c>
      <c r="UMC42" s="71" t="s">
        <v>40</v>
      </c>
      <c r="UMD42" s="71" t="s">
        <v>40</v>
      </c>
      <c r="UME42" s="71" t="s">
        <v>40</v>
      </c>
      <c r="UMF42" s="71" t="s">
        <v>40</v>
      </c>
      <c r="UMG42" s="71" t="s">
        <v>40</v>
      </c>
      <c r="UMH42" s="71" t="s">
        <v>40</v>
      </c>
      <c r="UMI42" s="71" t="s">
        <v>40</v>
      </c>
      <c r="UMJ42" s="71" t="s">
        <v>40</v>
      </c>
      <c r="UMK42" s="71" t="s">
        <v>40</v>
      </c>
      <c r="UML42" s="71" t="s">
        <v>40</v>
      </c>
      <c r="UMM42" s="71" t="s">
        <v>40</v>
      </c>
      <c r="UMN42" s="71" t="s">
        <v>40</v>
      </c>
      <c r="UMO42" s="71" t="s">
        <v>40</v>
      </c>
      <c r="UMP42" s="71" t="s">
        <v>40</v>
      </c>
      <c r="UMQ42" s="71" t="s">
        <v>40</v>
      </c>
      <c r="UMR42" s="71" t="s">
        <v>40</v>
      </c>
      <c r="UMS42" s="71" t="s">
        <v>40</v>
      </c>
      <c r="UMT42" s="71" t="s">
        <v>40</v>
      </c>
      <c r="UMU42" s="71" t="s">
        <v>40</v>
      </c>
      <c r="UMV42" s="71" t="s">
        <v>40</v>
      </c>
      <c r="UMW42" s="71" t="s">
        <v>40</v>
      </c>
      <c r="UMX42" s="71" t="s">
        <v>40</v>
      </c>
      <c r="UMY42" s="71" t="s">
        <v>40</v>
      </c>
      <c r="UMZ42" s="71" t="s">
        <v>40</v>
      </c>
      <c r="UNA42" s="71" t="s">
        <v>40</v>
      </c>
      <c r="UNB42" s="71" t="s">
        <v>40</v>
      </c>
      <c r="UNC42" s="71" t="s">
        <v>40</v>
      </c>
      <c r="UND42" s="71" t="s">
        <v>40</v>
      </c>
      <c r="UNE42" s="71" t="s">
        <v>40</v>
      </c>
      <c r="UNF42" s="71" t="s">
        <v>40</v>
      </c>
      <c r="UNG42" s="71" t="s">
        <v>40</v>
      </c>
      <c r="UNH42" s="71" t="s">
        <v>40</v>
      </c>
      <c r="UNI42" s="71" t="s">
        <v>40</v>
      </c>
      <c r="UNJ42" s="71" t="s">
        <v>40</v>
      </c>
      <c r="UNK42" s="71" t="s">
        <v>40</v>
      </c>
      <c r="UNL42" s="71" t="s">
        <v>40</v>
      </c>
      <c r="UNM42" s="71" t="s">
        <v>40</v>
      </c>
      <c r="UNN42" s="71" t="s">
        <v>40</v>
      </c>
      <c r="UNO42" s="71" t="s">
        <v>40</v>
      </c>
      <c r="UNP42" s="71" t="s">
        <v>40</v>
      </c>
      <c r="UNQ42" s="71" t="s">
        <v>40</v>
      </c>
      <c r="UNR42" s="71" t="s">
        <v>40</v>
      </c>
      <c r="UNS42" s="71" t="s">
        <v>40</v>
      </c>
      <c r="UNT42" s="71" t="s">
        <v>40</v>
      </c>
      <c r="UNU42" s="71" t="s">
        <v>40</v>
      </c>
      <c r="UNV42" s="71" t="s">
        <v>40</v>
      </c>
      <c r="UNW42" s="71" t="s">
        <v>40</v>
      </c>
      <c r="UNX42" s="71" t="s">
        <v>40</v>
      </c>
      <c r="UNY42" s="71" t="s">
        <v>40</v>
      </c>
      <c r="UNZ42" s="71" t="s">
        <v>40</v>
      </c>
      <c r="UOA42" s="71" t="s">
        <v>40</v>
      </c>
      <c r="UOB42" s="71" t="s">
        <v>40</v>
      </c>
      <c r="UOC42" s="71" t="s">
        <v>40</v>
      </c>
      <c r="UOD42" s="71" t="s">
        <v>40</v>
      </c>
      <c r="UOE42" s="71" t="s">
        <v>40</v>
      </c>
      <c r="UOF42" s="71" t="s">
        <v>40</v>
      </c>
      <c r="UOG42" s="71" t="s">
        <v>40</v>
      </c>
      <c r="UOH42" s="71" t="s">
        <v>40</v>
      </c>
      <c r="UOI42" s="71" t="s">
        <v>40</v>
      </c>
      <c r="UOJ42" s="71" t="s">
        <v>40</v>
      </c>
      <c r="UOK42" s="71" t="s">
        <v>40</v>
      </c>
      <c r="UOL42" s="71" t="s">
        <v>40</v>
      </c>
      <c r="UOM42" s="71" t="s">
        <v>40</v>
      </c>
      <c r="UON42" s="71" t="s">
        <v>40</v>
      </c>
      <c r="UOO42" s="71" t="s">
        <v>40</v>
      </c>
      <c r="UOP42" s="71" t="s">
        <v>40</v>
      </c>
      <c r="UOQ42" s="71" t="s">
        <v>40</v>
      </c>
      <c r="UOR42" s="71" t="s">
        <v>40</v>
      </c>
      <c r="UOS42" s="71" t="s">
        <v>40</v>
      </c>
      <c r="UOT42" s="71" t="s">
        <v>40</v>
      </c>
      <c r="UOU42" s="71" t="s">
        <v>40</v>
      </c>
      <c r="UOV42" s="71" t="s">
        <v>40</v>
      </c>
      <c r="UOW42" s="71" t="s">
        <v>40</v>
      </c>
      <c r="UOX42" s="71" t="s">
        <v>40</v>
      </c>
      <c r="UOY42" s="71" t="s">
        <v>40</v>
      </c>
      <c r="UOZ42" s="71" t="s">
        <v>40</v>
      </c>
      <c r="UPA42" s="71" t="s">
        <v>40</v>
      </c>
      <c r="UPB42" s="71" t="s">
        <v>40</v>
      </c>
      <c r="UPC42" s="71" t="s">
        <v>40</v>
      </c>
      <c r="UPD42" s="71" t="s">
        <v>40</v>
      </c>
      <c r="UPE42" s="71" t="s">
        <v>40</v>
      </c>
      <c r="UPF42" s="71" t="s">
        <v>40</v>
      </c>
      <c r="UPG42" s="71" t="s">
        <v>40</v>
      </c>
      <c r="UPH42" s="71" t="s">
        <v>40</v>
      </c>
      <c r="UPI42" s="71" t="s">
        <v>40</v>
      </c>
      <c r="UPJ42" s="71" t="s">
        <v>40</v>
      </c>
      <c r="UPK42" s="71" t="s">
        <v>40</v>
      </c>
      <c r="UPL42" s="71" t="s">
        <v>40</v>
      </c>
      <c r="UPM42" s="71" t="s">
        <v>40</v>
      </c>
      <c r="UPN42" s="71" t="s">
        <v>40</v>
      </c>
      <c r="UPO42" s="71" t="s">
        <v>40</v>
      </c>
      <c r="UPP42" s="71" t="s">
        <v>40</v>
      </c>
      <c r="UPQ42" s="71" t="s">
        <v>40</v>
      </c>
      <c r="UPR42" s="71" t="s">
        <v>40</v>
      </c>
      <c r="UPS42" s="71" t="s">
        <v>40</v>
      </c>
      <c r="UPT42" s="71" t="s">
        <v>40</v>
      </c>
      <c r="UPU42" s="71" t="s">
        <v>40</v>
      </c>
      <c r="UPV42" s="71" t="s">
        <v>40</v>
      </c>
      <c r="UPW42" s="71" t="s">
        <v>40</v>
      </c>
      <c r="UPX42" s="71" t="s">
        <v>40</v>
      </c>
      <c r="UPY42" s="71" t="s">
        <v>40</v>
      </c>
      <c r="UPZ42" s="71" t="s">
        <v>40</v>
      </c>
      <c r="UQA42" s="71" t="s">
        <v>40</v>
      </c>
      <c r="UQB42" s="71" t="s">
        <v>40</v>
      </c>
      <c r="UQC42" s="71" t="s">
        <v>40</v>
      </c>
      <c r="UQD42" s="71" t="s">
        <v>40</v>
      </c>
      <c r="UQE42" s="71" t="s">
        <v>40</v>
      </c>
      <c r="UQF42" s="71" t="s">
        <v>40</v>
      </c>
      <c r="UQG42" s="71" t="s">
        <v>40</v>
      </c>
      <c r="UQH42" s="71" t="s">
        <v>40</v>
      </c>
      <c r="UQI42" s="71" t="s">
        <v>40</v>
      </c>
      <c r="UQJ42" s="71" t="s">
        <v>40</v>
      </c>
      <c r="UQK42" s="71" t="s">
        <v>40</v>
      </c>
      <c r="UQL42" s="71" t="s">
        <v>40</v>
      </c>
      <c r="UQM42" s="71" t="s">
        <v>40</v>
      </c>
      <c r="UQN42" s="71" t="s">
        <v>40</v>
      </c>
      <c r="UQO42" s="71" t="s">
        <v>40</v>
      </c>
      <c r="UQP42" s="71" t="s">
        <v>40</v>
      </c>
      <c r="UQQ42" s="71" t="s">
        <v>40</v>
      </c>
      <c r="UQR42" s="71" t="s">
        <v>40</v>
      </c>
      <c r="UQS42" s="71" t="s">
        <v>40</v>
      </c>
      <c r="UQT42" s="71" t="s">
        <v>40</v>
      </c>
      <c r="UQU42" s="71" t="s">
        <v>40</v>
      </c>
      <c r="UQV42" s="71" t="s">
        <v>40</v>
      </c>
      <c r="UQW42" s="71" t="s">
        <v>40</v>
      </c>
      <c r="UQX42" s="71" t="s">
        <v>40</v>
      </c>
      <c r="UQY42" s="71" t="s">
        <v>40</v>
      </c>
      <c r="UQZ42" s="71" t="s">
        <v>40</v>
      </c>
      <c r="URA42" s="71" t="s">
        <v>40</v>
      </c>
      <c r="URB42" s="71" t="s">
        <v>40</v>
      </c>
      <c r="URC42" s="71" t="s">
        <v>40</v>
      </c>
      <c r="URD42" s="71" t="s">
        <v>40</v>
      </c>
      <c r="URE42" s="71" t="s">
        <v>40</v>
      </c>
      <c r="URF42" s="71" t="s">
        <v>40</v>
      </c>
      <c r="URG42" s="71" t="s">
        <v>40</v>
      </c>
      <c r="URH42" s="71" t="s">
        <v>40</v>
      </c>
      <c r="URI42" s="71" t="s">
        <v>40</v>
      </c>
      <c r="URJ42" s="71" t="s">
        <v>40</v>
      </c>
      <c r="URK42" s="71" t="s">
        <v>40</v>
      </c>
      <c r="URL42" s="71" t="s">
        <v>40</v>
      </c>
      <c r="URM42" s="71" t="s">
        <v>40</v>
      </c>
      <c r="URN42" s="71" t="s">
        <v>40</v>
      </c>
      <c r="URO42" s="71" t="s">
        <v>40</v>
      </c>
      <c r="URP42" s="71" t="s">
        <v>40</v>
      </c>
      <c r="URQ42" s="71" t="s">
        <v>40</v>
      </c>
      <c r="URR42" s="71" t="s">
        <v>40</v>
      </c>
      <c r="URS42" s="71" t="s">
        <v>40</v>
      </c>
      <c r="URT42" s="71" t="s">
        <v>40</v>
      </c>
      <c r="URU42" s="71" t="s">
        <v>40</v>
      </c>
      <c r="URV42" s="71" t="s">
        <v>40</v>
      </c>
      <c r="URW42" s="71" t="s">
        <v>40</v>
      </c>
      <c r="URX42" s="71" t="s">
        <v>40</v>
      </c>
      <c r="URY42" s="71" t="s">
        <v>40</v>
      </c>
      <c r="URZ42" s="71" t="s">
        <v>40</v>
      </c>
      <c r="USA42" s="71" t="s">
        <v>40</v>
      </c>
      <c r="USB42" s="71" t="s">
        <v>40</v>
      </c>
      <c r="USC42" s="71" t="s">
        <v>40</v>
      </c>
      <c r="USD42" s="71" t="s">
        <v>40</v>
      </c>
      <c r="USE42" s="71" t="s">
        <v>40</v>
      </c>
      <c r="USF42" s="71" t="s">
        <v>40</v>
      </c>
      <c r="USG42" s="71" t="s">
        <v>40</v>
      </c>
      <c r="USH42" s="71" t="s">
        <v>40</v>
      </c>
      <c r="USI42" s="71" t="s">
        <v>40</v>
      </c>
      <c r="USJ42" s="71" t="s">
        <v>40</v>
      </c>
      <c r="USK42" s="71" t="s">
        <v>40</v>
      </c>
      <c r="USL42" s="71" t="s">
        <v>40</v>
      </c>
      <c r="USM42" s="71" t="s">
        <v>40</v>
      </c>
      <c r="USN42" s="71" t="s">
        <v>40</v>
      </c>
      <c r="USO42" s="71" t="s">
        <v>40</v>
      </c>
      <c r="USP42" s="71" t="s">
        <v>40</v>
      </c>
      <c r="USQ42" s="71" t="s">
        <v>40</v>
      </c>
      <c r="USR42" s="71" t="s">
        <v>40</v>
      </c>
      <c r="USS42" s="71" t="s">
        <v>40</v>
      </c>
      <c r="UST42" s="71" t="s">
        <v>40</v>
      </c>
      <c r="USU42" s="71" t="s">
        <v>40</v>
      </c>
      <c r="USV42" s="71" t="s">
        <v>40</v>
      </c>
      <c r="USW42" s="71" t="s">
        <v>40</v>
      </c>
      <c r="USX42" s="71" t="s">
        <v>40</v>
      </c>
      <c r="USY42" s="71" t="s">
        <v>40</v>
      </c>
      <c r="USZ42" s="71" t="s">
        <v>40</v>
      </c>
      <c r="UTA42" s="71" t="s">
        <v>40</v>
      </c>
      <c r="UTB42" s="71" t="s">
        <v>40</v>
      </c>
      <c r="UTC42" s="71" t="s">
        <v>40</v>
      </c>
      <c r="UTD42" s="71" t="s">
        <v>40</v>
      </c>
      <c r="UTE42" s="71" t="s">
        <v>40</v>
      </c>
      <c r="UTF42" s="71" t="s">
        <v>40</v>
      </c>
      <c r="UTG42" s="71" t="s">
        <v>40</v>
      </c>
      <c r="UTH42" s="71" t="s">
        <v>40</v>
      </c>
      <c r="UTI42" s="71" t="s">
        <v>40</v>
      </c>
      <c r="UTJ42" s="71" t="s">
        <v>40</v>
      </c>
      <c r="UTK42" s="71" t="s">
        <v>40</v>
      </c>
      <c r="UTL42" s="71" t="s">
        <v>40</v>
      </c>
      <c r="UTM42" s="71" t="s">
        <v>40</v>
      </c>
      <c r="UTN42" s="71" t="s">
        <v>40</v>
      </c>
      <c r="UTO42" s="71" t="s">
        <v>40</v>
      </c>
      <c r="UTP42" s="71" t="s">
        <v>40</v>
      </c>
      <c r="UTQ42" s="71" t="s">
        <v>40</v>
      </c>
      <c r="UTR42" s="71" t="s">
        <v>40</v>
      </c>
      <c r="UTS42" s="71" t="s">
        <v>40</v>
      </c>
      <c r="UTT42" s="71" t="s">
        <v>40</v>
      </c>
      <c r="UTU42" s="71" t="s">
        <v>40</v>
      </c>
      <c r="UTV42" s="71" t="s">
        <v>40</v>
      </c>
      <c r="UTW42" s="71" t="s">
        <v>40</v>
      </c>
      <c r="UTX42" s="71" t="s">
        <v>40</v>
      </c>
      <c r="UTY42" s="71" t="s">
        <v>40</v>
      </c>
      <c r="UTZ42" s="71" t="s">
        <v>40</v>
      </c>
      <c r="UUA42" s="71" t="s">
        <v>40</v>
      </c>
      <c r="UUB42" s="71" t="s">
        <v>40</v>
      </c>
      <c r="UUC42" s="71" t="s">
        <v>40</v>
      </c>
      <c r="UUD42" s="71" t="s">
        <v>40</v>
      </c>
      <c r="UUE42" s="71" t="s">
        <v>40</v>
      </c>
      <c r="UUF42" s="71" t="s">
        <v>40</v>
      </c>
      <c r="UUG42" s="71" t="s">
        <v>40</v>
      </c>
      <c r="UUH42" s="71" t="s">
        <v>40</v>
      </c>
      <c r="UUI42" s="71" t="s">
        <v>40</v>
      </c>
      <c r="UUJ42" s="71" t="s">
        <v>40</v>
      </c>
      <c r="UUK42" s="71" t="s">
        <v>40</v>
      </c>
      <c r="UUL42" s="71" t="s">
        <v>40</v>
      </c>
      <c r="UUM42" s="71" t="s">
        <v>40</v>
      </c>
      <c r="UUN42" s="71" t="s">
        <v>40</v>
      </c>
      <c r="UUO42" s="71" t="s">
        <v>40</v>
      </c>
      <c r="UUP42" s="71" t="s">
        <v>40</v>
      </c>
      <c r="UUQ42" s="71" t="s">
        <v>40</v>
      </c>
      <c r="UUR42" s="71" t="s">
        <v>40</v>
      </c>
      <c r="UUS42" s="71" t="s">
        <v>40</v>
      </c>
      <c r="UUT42" s="71" t="s">
        <v>40</v>
      </c>
      <c r="UUU42" s="71" t="s">
        <v>40</v>
      </c>
      <c r="UUV42" s="71" t="s">
        <v>40</v>
      </c>
      <c r="UUW42" s="71" t="s">
        <v>40</v>
      </c>
      <c r="UUX42" s="71" t="s">
        <v>40</v>
      </c>
      <c r="UUY42" s="71" t="s">
        <v>40</v>
      </c>
      <c r="UUZ42" s="71" t="s">
        <v>40</v>
      </c>
      <c r="UVA42" s="71" t="s">
        <v>40</v>
      </c>
      <c r="UVB42" s="71" t="s">
        <v>40</v>
      </c>
      <c r="UVC42" s="71" t="s">
        <v>40</v>
      </c>
      <c r="UVD42" s="71" t="s">
        <v>40</v>
      </c>
      <c r="UVE42" s="71" t="s">
        <v>40</v>
      </c>
      <c r="UVF42" s="71" t="s">
        <v>40</v>
      </c>
      <c r="UVG42" s="71" t="s">
        <v>40</v>
      </c>
      <c r="UVH42" s="71" t="s">
        <v>40</v>
      </c>
      <c r="UVI42" s="71" t="s">
        <v>40</v>
      </c>
      <c r="UVJ42" s="71" t="s">
        <v>40</v>
      </c>
      <c r="UVK42" s="71" t="s">
        <v>40</v>
      </c>
      <c r="UVL42" s="71" t="s">
        <v>40</v>
      </c>
      <c r="UVM42" s="71" t="s">
        <v>40</v>
      </c>
      <c r="UVN42" s="71" t="s">
        <v>40</v>
      </c>
      <c r="UVO42" s="71" t="s">
        <v>40</v>
      </c>
      <c r="UVP42" s="71" t="s">
        <v>40</v>
      </c>
      <c r="UVQ42" s="71" t="s">
        <v>40</v>
      </c>
      <c r="UVR42" s="71" t="s">
        <v>40</v>
      </c>
      <c r="UVS42" s="71" t="s">
        <v>40</v>
      </c>
      <c r="UVT42" s="71" t="s">
        <v>40</v>
      </c>
      <c r="UVU42" s="71" t="s">
        <v>40</v>
      </c>
      <c r="UVV42" s="71" t="s">
        <v>40</v>
      </c>
      <c r="UVW42" s="71" t="s">
        <v>40</v>
      </c>
      <c r="UVX42" s="71" t="s">
        <v>40</v>
      </c>
      <c r="UVY42" s="71" t="s">
        <v>40</v>
      </c>
      <c r="UVZ42" s="71" t="s">
        <v>40</v>
      </c>
      <c r="UWA42" s="71" t="s">
        <v>40</v>
      </c>
      <c r="UWB42" s="71" t="s">
        <v>40</v>
      </c>
      <c r="UWC42" s="71" t="s">
        <v>40</v>
      </c>
      <c r="UWD42" s="71" t="s">
        <v>40</v>
      </c>
      <c r="UWE42" s="71" t="s">
        <v>40</v>
      </c>
      <c r="UWF42" s="71" t="s">
        <v>40</v>
      </c>
      <c r="UWG42" s="71" t="s">
        <v>40</v>
      </c>
      <c r="UWH42" s="71" t="s">
        <v>40</v>
      </c>
      <c r="UWI42" s="71" t="s">
        <v>40</v>
      </c>
      <c r="UWJ42" s="71" t="s">
        <v>40</v>
      </c>
      <c r="UWK42" s="71" t="s">
        <v>40</v>
      </c>
      <c r="UWL42" s="71" t="s">
        <v>40</v>
      </c>
      <c r="UWM42" s="71" t="s">
        <v>40</v>
      </c>
      <c r="UWN42" s="71" t="s">
        <v>40</v>
      </c>
      <c r="UWO42" s="71" t="s">
        <v>40</v>
      </c>
      <c r="UWP42" s="71" t="s">
        <v>40</v>
      </c>
      <c r="UWQ42" s="71" t="s">
        <v>40</v>
      </c>
      <c r="UWR42" s="71" t="s">
        <v>40</v>
      </c>
      <c r="UWS42" s="71" t="s">
        <v>40</v>
      </c>
      <c r="UWT42" s="71" t="s">
        <v>40</v>
      </c>
      <c r="UWU42" s="71" t="s">
        <v>40</v>
      </c>
      <c r="UWV42" s="71" t="s">
        <v>40</v>
      </c>
      <c r="UWW42" s="71" t="s">
        <v>40</v>
      </c>
      <c r="UWX42" s="71" t="s">
        <v>40</v>
      </c>
      <c r="UWY42" s="71" t="s">
        <v>40</v>
      </c>
      <c r="UWZ42" s="71" t="s">
        <v>40</v>
      </c>
      <c r="UXA42" s="71" t="s">
        <v>40</v>
      </c>
      <c r="UXB42" s="71" t="s">
        <v>40</v>
      </c>
      <c r="UXC42" s="71" t="s">
        <v>40</v>
      </c>
      <c r="UXD42" s="71" t="s">
        <v>40</v>
      </c>
      <c r="UXE42" s="71" t="s">
        <v>40</v>
      </c>
      <c r="UXF42" s="71" t="s">
        <v>40</v>
      </c>
      <c r="UXG42" s="71" t="s">
        <v>40</v>
      </c>
      <c r="UXH42" s="71" t="s">
        <v>40</v>
      </c>
      <c r="UXI42" s="71" t="s">
        <v>40</v>
      </c>
      <c r="UXJ42" s="71" t="s">
        <v>40</v>
      </c>
      <c r="UXK42" s="71" t="s">
        <v>40</v>
      </c>
      <c r="UXL42" s="71" t="s">
        <v>40</v>
      </c>
      <c r="UXM42" s="71" t="s">
        <v>40</v>
      </c>
      <c r="UXN42" s="71" t="s">
        <v>40</v>
      </c>
      <c r="UXO42" s="71" t="s">
        <v>40</v>
      </c>
      <c r="UXP42" s="71" t="s">
        <v>40</v>
      </c>
      <c r="UXQ42" s="71" t="s">
        <v>40</v>
      </c>
      <c r="UXR42" s="71" t="s">
        <v>40</v>
      </c>
      <c r="UXS42" s="71" t="s">
        <v>40</v>
      </c>
      <c r="UXT42" s="71" t="s">
        <v>40</v>
      </c>
      <c r="UXU42" s="71" t="s">
        <v>40</v>
      </c>
      <c r="UXV42" s="71" t="s">
        <v>40</v>
      </c>
      <c r="UXW42" s="71" t="s">
        <v>40</v>
      </c>
      <c r="UXX42" s="71" t="s">
        <v>40</v>
      </c>
      <c r="UXY42" s="71" t="s">
        <v>40</v>
      </c>
      <c r="UXZ42" s="71" t="s">
        <v>40</v>
      </c>
      <c r="UYA42" s="71" t="s">
        <v>40</v>
      </c>
      <c r="UYB42" s="71" t="s">
        <v>40</v>
      </c>
      <c r="UYC42" s="71" t="s">
        <v>40</v>
      </c>
      <c r="UYD42" s="71" t="s">
        <v>40</v>
      </c>
      <c r="UYE42" s="71" t="s">
        <v>40</v>
      </c>
      <c r="UYF42" s="71" t="s">
        <v>40</v>
      </c>
      <c r="UYG42" s="71" t="s">
        <v>40</v>
      </c>
      <c r="UYH42" s="71" t="s">
        <v>40</v>
      </c>
      <c r="UYI42" s="71" t="s">
        <v>40</v>
      </c>
      <c r="UYJ42" s="71" t="s">
        <v>40</v>
      </c>
      <c r="UYK42" s="71" t="s">
        <v>40</v>
      </c>
      <c r="UYL42" s="71" t="s">
        <v>40</v>
      </c>
      <c r="UYM42" s="71" t="s">
        <v>40</v>
      </c>
      <c r="UYN42" s="71" t="s">
        <v>40</v>
      </c>
      <c r="UYO42" s="71" t="s">
        <v>40</v>
      </c>
      <c r="UYP42" s="71" t="s">
        <v>40</v>
      </c>
      <c r="UYQ42" s="71" t="s">
        <v>40</v>
      </c>
      <c r="UYR42" s="71" t="s">
        <v>40</v>
      </c>
      <c r="UYS42" s="71" t="s">
        <v>40</v>
      </c>
      <c r="UYT42" s="71" t="s">
        <v>40</v>
      </c>
      <c r="UYU42" s="71" t="s">
        <v>40</v>
      </c>
      <c r="UYV42" s="71" t="s">
        <v>40</v>
      </c>
      <c r="UYW42" s="71" t="s">
        <v>40</v>
      </c>
      <c r="UYX42" s="71" t="s">
        <v>40</v>
      </c>
      <c r="UYY42" s="71" t="s">
        <v>40</v>
      </c>
      <c r="UYZ42" s="71" t="s">
        <v>40</v>
      </c>
      <c r="UZA42" s="71" t="s">
        <v>40</v>
      </c>
      <c r="UZB42" s="71" t="s">
        <v>40</v>
      </c>
      <c r="UZC42" s="71" t="s">
        <v>40</v>
      </c>
      <c r="UZD42" s="71" t="s">
        <v>40</v>
      </c>
      <c r="UZE42" s="71" t="s">
        <v>40</v>
      </c>
      <c r="UZF42" s="71" t="s">
        <v>40</v>
      </c>
      <c r="UZG42" s="71" t="s">
        <v>40</v>
      </c>
      <c r="UZH42" s="71" t="s">
        <v>40</v>
      </c>
      <c r="UZI42" s="71" t="s">
        <v>40</v>
      </c>
      <c r="UZJ42" s="71" t="s">
        <v>40</v>
      </c>
      <c r="UZK42" s="71" t="s">
        <v>40</v>
      </c>
      <c r="UZL42" s="71" t="s">
        <v>40</v>
      </c>
      <c r="UZM42" s="71" t="s">
        <v>40</v>
      </c>
      <c r="UZN42" s="71" t="s">
        <v>40</v>
      </c>
      <c r="UZO42" s="71" t="s">
        <v>40</v>
      </c>
      <c r="UZP42" s="71" t="s">
        <v>40</v>
      </c>
      <c r="UZQ42" s="71" t="s">
        <v>40</v>
      </c>
      <c r="UZR42" s="71" t="s">
        <v>40</v>
      </c>
      <c r="UZS42" s="71" t="s">
        <v>40</v>
      </c>
      <c r="UZT42" s="71" t="s">
        <v>40</v>
      </c>
      <c r="UZU42" s="71" t="s">
        <v>40</v>
      </c>
      <c r="UZV42" s="71" t="s">
        <v>40</v>
      </c>
      <c r="UZW42" s="71" t="s">
        <v>40</v>
      </c>
      <c r="UZX42" s="71" t="s">
        <v>40</v>
      </c>
      <c r="UZY42" s="71" t="s">
        <v>40</v>
      </c>
      <c r="UZZ42" s="71" t="s">
        <v>40</v>
      </c>
      <c r="VAA42" s="71" t="s">
        <v>40</v>
      </c>
      <c r="VAB42" s="71" t="s">
        <v>40</v>
      </c>
      <c r="VAC42" s="71" t="s">
        <v>40</v>
      </c>
      <c r="VAD42" s="71" t="s">
        <v>40</v>
      </c>
      <c r="VAE42" s="71" t="s">
        <v>40</v>
      </c>
      <c r="VAF42" s="71" t="s">
        <v>40</v>
      </c>
      <c r="VAG42" s="71" t="s">
        <v>40</v>
      </c>
      <c r="VAH42" s="71" t="s">
        <v>40</v>
      </c>
      <c r="VAI42" s="71" t="s">
        <v>40</v>
      </c>
      <c r="VAJ42" s="71" t="s">
        <v>40</v>
      </c>
      <c r="VAK42" s="71" t="s">
        <v>40</v>
      </c>
      <c r="VAL42" s="71" t="s">
        <v>40</v>
      </c>
      <c r="VAM42" s="71" t="s">
        <v>40</v>
      </c>
      <c r="VAN42" s="71" t="s">
        <v>40</v>
      </c>
      <c r="VAO42" s="71" t="s">
        <v>40</v>
      </c>
      <c r="VAP42" s="71" t="s">
        <v>40</v>
      </c>
      <c r="VAQ42" s="71" t="s">
        <v>40</v>
      </c>
      <c r="VAR42" s="71" t="s">
        <v>40</v>
      </c>
      <c r="VAS42" s="71" t="s">
        <v>40</v>
      </c>
      <c r="VAT42" s="71" t="s">
        <v>40</v>
      </c>
      <c r="VAU42" s="71" t="s">
        <v>40</v>
      </c>
      <c r="VAV42" s="71" t="s">
        <v>40</v>
      </c>
      <c r="VAW42" s="71" t="s">
        <v>40</v>
      </c>
      <c r="VAX42" s="71" t="s">
        <v>40</v>
      </c>
      <c r="VAY42" s="71" t="s">
        <v>40</v>
      </c>
      <c r="VAZ42" s="71" t="s">
        <v>40</v>
      </c>
      <c r="VBA42" s="71" t="s">
        <v>40</v>
      </c>
      <c r="VBB42" s="71" t="s">
        <v>40</v>
      </c>
      <c r="VBC42" s="71" t="s">
        <v>40</v>
      </c>
      <c r="VBD42" s="71" t="s">
        <v>40</v>
      </c>
      <c r="VBE42" s="71" t="s">
        <v>40</v>
      </c>
      <c r="VBF42" s="71" t="s">
        <v>40</v>
      </c>
      <c r="VBG42" s="71" t="s">
        <v>40</v>
      </c>
      <c r="VBH42" s="71" t="s">
        <v>40</v>
      </c>
      <c r="VBI42" s="71" t="s">
        <v>40</v>
      </c>
      <c r="VBJ42" s="71" t="s">
        <v>40</v>
      </c>
      <c r="VBK42" s="71" t="s">
        <v>40</v>
      </c>
      <c r="VBL42" s="71" t="s">
        <v>40</v>
      </c>
      <c r="VBM42" s="71" t="s">
        <v>40</v>
      </c>
      <c r="VBN42" s="71" t="s">
        <v>40</v>
      </c>
      <c r="VBO42" s="71" t="s">
        <v>40</v>
      </c>
      <c r="VBP42" s="71" t="s">
        <v>40</v>
      </c>
      <c r="VBQ42" s="71" t="s">
        <v>40</v>
      </c>
      <c r="VBR42" s="71" t="s">
        <v>40</v>
      </c>
      <c r="VBS42" s="71" t="s">
        <v>40</v>
      </c>
      <c r="VBT42" s="71" t="s">
        <v>40</v>
      </c>
      <c r="VBU42" s="71" t="s">
        <v>40</v>
      </c>
      <c r="VBV42" s="71" t="s">
        <v>40</v>
      </c>
      <c r="VBW42" s="71" t="s">
        <v>40</v>
      </c>
      <c r="VBX42" s="71" t="s">
        <v>40</v>
      </c>
      <c r="VBY42" s="71" t="s">
        <v>40</v>
      </c>
      <c r="VBZ42" s="71" t="s">
        <v>40</v>
      </c>
      <c r="VCA42" s="71" t="s">
        <v>40</v>
      </c>
      <c r="VCB42" s="71" t="s">
        <v>40</v>
      </c>
      <c r="VCC42" s="71" t="s">
        <v>40</v>
      </c>
      <c r="VCD42" s="71" t="s">
        <v>40</v>
      </c>
      <c r="VCE42" s="71" t="s">
        <v>40</v>
      </c>
      <c r="VCF42" s="71" t="s">
        <v>40</v>
      </c>
      <c r="VCG42" s="71" t="s">
        <v>40</v>
      </c>
      <c r="VCH42" s="71" t="s">
        <v>40</v>
      </c>
      <c r="VCI42" s="71" t="s">
        <v>40</v>
      </c>
      <c r="VCJ42" s="71" t="s">
        <v>40</v>
      </c>
      <c r="VCK42" s="71" t="s">
        <v>40</v>
      </c>
      <c r="VCL42" s="71" t="s">
        <v>40</v>
      </c>
      <c r="VCM42" s="71" t="s">
        <v>40</v>
      </c>
      <c r="VCN42" s="71" t="s">
        <v>40</v>
      </c>
      <c r="VCO42" s="71" t="s">
        <v>40</v>
      </c>
      <c r="VCP42" s="71" t="s">
        <v>40</v>
      </c>
      <c r="VCQ42" s="71" t="s">
        <v>40</v>
      </c>
      <c r="VCR42" s="71" t="s">
        <v>40</v>
      </c>
      <c r="VCS42" s="71" t="s">
        <v>40</v>
      </c>
      <c r="VCT42" s="71" t="s">
        <v>40</v>
      </c>
      <c r="VCU42" s="71" t="s">
        <v>40</v>
      </c>
      <c r="VCV42" s="71" t="s">
        <v>40</v>
      </c>
      <c r="VCW42" s="71" t="s">
        <v>40</v>
      </c>
      <c r="VCX42" s="71" t="s">
        <v>40</v>
      </c>
      <c r="VCY42" s="71" t="s">
        <v>40</v>
      </c>
      <c r="VCZ42" s="71" t="s">
        <v>40</v>
      </c>
      <c r="VDA42" s="71" t="s">
        <v>40</v>
      </c>
      <c r="VDB42" s="71" t="s">
        <v>40</v>
      </c>
      <c r="VDC42" s="71" t="s">
        <v>40</v>
      </c>
      <c r="VDD42" s="71" t="s">
        <v>40</v>
      </c>
      <c r="VDE42" s="71" t="s">
        <v>40</v>
      </c>
      <c r="VDF42" s="71" t="s">
        <v>40</v>
      </c>
      <c r="VDG42" s="71" t="s">
        <v>40</v>
      </c>
      <c r="VDH42" s="71" t="s">
        <v>40</v>
      </c>
      <c r="VDI42" s="71" t="s">
        <v>40</v>
      </c>
      <c r="VDJ42" s="71" t="s">
        <v>40</v>
      </c>
      <c r="VDK42" s="71" t="s">
        <v>40</v>
      </c>
      <c r="VDL42" s="71" t="s">
        <v>40</v>
      </c>
      <c r="VDM42" s="71" t="s">
        <v>40</v>
      </c>
      <c r="VDN42" s="71" t="s">
        <v>40</v>
      </c>
      <c r="VDO42" s="71" t="s">
        <v>40</v>
      </c>
      <c r="VDP42" s="71" t="s">
        <v>40</v>
      </c>
      <c r="VDQ42" s="71" t="s">
        <v>40</v>
      </c>
      <c r="VDR42" s="71" t="s">
        <v>40</v>
      </c>
      <c r="VDS42" s="71" t="s">
        <v>40</v>
      </c>
      <c r="VDT42" s="71" t="s">
        <v>40</v>
      </c>
      <c r="VDU42" s="71" t="s">
        <v>40</v>
      </c>
      <c r="VDV42" s="71" t="s">
        <v>40</v>
      </c>
      <c r="VDW42" s="71" t="s">
        <v>40</v>
      </c>
      <c r="VDX42" s="71" t="s">
        <v>40</v>
      </c>
      <c r="VDY42" s="71" t="s">
        <v>40</v>
      </c>
      <c r="VDZ42" s="71" t="s">
        <v>40</v>
      </c>
      <c r="VEA42" s="71" t="s">
        <v>40</v>
      </c>
      <c r="VEB42" s="71" t="s">
        <v>40</v>
      </c>
      <c r="VEC42" s="71" t="s">
        <v>40</v>
      </c>
      <c r="VED42" s="71" t="s">
        <v>40</v>
      </c>
      <c r="VEE42" s="71" t="s">
        <v>40</v>
      </c>
      <c r="VEF42" s="71" t="s">
        <v>40</v>
      </c>
      <c r="VEG42" s="71" t="s">
        <v>40</v>
      </c>
      <c r="VEH42" s="71" t="s">
        <v>40</v>
      </c>
      <c r="VEI42" s="71" t="s">
        <v>40</v>
      </c>
      <c r="VEJ42" s="71" t="s">
        <v>40</v>
      </c>
      <c r="VEK42" s="71" t="s">
        <v>40</v>
      </c>
      <c r="VEL42" s="71" t="s">
        <v>40</v>
      </c>
      <c r="VEM42" s="71" t="s">
        <v>40</v>
      </c>
      <c r="VEN42" s="71" t="s">
        <v>40</v>
      </c>
      <c r="VEO42" s="71" t="s">
        <v>40</v>
      </c>
      <c r="VEP42" s="71" t="s">
        <v>40</v>
      </c>
      <c r="VEQ42" s="71" t="s">
        <v>40</v>
      </c>
      <c r="VER42" s="71" t="s">
        <v>40</v>
      </c>
      <c r="VES42" s="71" t="s">
        <v>40</v>
      </c>
      <c r="VET42" s="71" t="s">
        <v>40</v>
      </c>
      <c r="VEU42" s="71" t="s">
        <v>40</v>
      </c>
      <c r="VEV42" s="71" t="s">
        <v>40</v>
      </c>
      <c r="VEW42" s="71" t="s">
        <v>40</v>
      </c>
      <c r="VEX42" s="71" t="s">
        <v>40</v>
      </c>
      <c r="VEY42" s="71" t="s">
        <v>40</v>
      </c>
      <c r="VEZ42" s="71" t="s">
        <v>40</v>
      </c>
      <c r="VFA42" s="71" t="s">
        <v>40</v>
      </c>
      <c r="VFB42" s="71" t="s">
        <v>40</v>
      </c>
      <c r="VFC42" s="71" t="s">
        <v>40</v>
      </c>
      <c r="VFD42" s="71" t="s">
        <v>40</v>
      </c>
      <c r="VFE42" s="71" t="s">
        <v>40</v>
      </c>
      <c r="VFF42" s="71" t="s">
        <v>40</v>
      </c>
      <c r="VFG42" s="71" t="s">
        <v>40</v>
      </c>
      <c r="VFH42" s="71" t="s">
        <v>40</v>
      </c>
      <c r="VFI42" s="71" t="s">
        <v>40</v>
      </c>
      <c r="VFJ42" s="71" t="s">
        <v>40</v>
      </c>
      <c r="VFK42" s="71" t="s">
        <v>40</v>
      </c>
      <c r="VFL42" s="71" t="s">
        <v>40</v>
      </c>
      <c r="VFM42" s="71" t="s">
        <v>40</v>
      </c>
      <c r="VFN42" s="71" t="s">
        <v>40</v>
      </c>
      <c r="VFO42" s="71" t="s">
        <v>40</v>
      </c>
      <c r="VFP42" s="71" t="s">
        <v>40</v>
      </c>
      <c r="VFQ42" s="71" t="s">
        <v>40</v>
      </c>
      <c r="VFR42" s="71" t="s">
        <v>40</v>
      </c>
      <c r="VFS42" s="71" t="s">
        <v>40</v>
      </c>
      <c r="VFT42" s="71" t="s">
        <v>40</v>
      </c>
      <c r="VFU42" s="71" t="s">
        <v>40</v>
      </c>
      <c r="VFV42" s="71" t="s">
        <v>40</v>
      </c>
      <c r="VFW42" s="71" t="s">
        <v>40</v>
      </c>
      <c r="VFX42" s="71" t="s">
        <v>40</v>
      </c>
      <c r="VFY42" s="71" t="s">
        <v>40</v>
      </c>
      <c r="VFZ42" s="71" t="s">
        <v>40</v>
      </c>
      <c r="VGA42" s="71" t="s">
        <v>40</v>
      </c>
      <c r="VGB42" s="71" t="s">
        <v>40</v>
      </c>
      <c r="VGC42" s="71" t="s">
        <v>40</v>
      </c>
      <c r="VGD42" s="71" t="s">
        <v>40</v>
      </c>
      <c r="VGE42" s="71" t="s">
        <v>40</v>
      </c>
      <c r="VGF42" s="71" t="s">
        <v>40</v>
      </c>
      <c r="VGG42" s="71" t="s">
        <v>40</v>
      </c>
      <c r="VGH42" s="71" t="s">
        <v>40</v>
      </c>
      <c r="VGI42" s="71" t="s">
        <v>40</v>
      </c>
      <c r="VGJ42" s="71" t="s">
        <v>40</v>
      </c>
      <c r="VGK42" s="71" t="s">
        <v>40</v>
      </c>
      <c r="VGL42" s="71" t="s">
        <v>40</v>
      </c>
      <c r="VGM42" s="71" t="s">
        <v>40</v>
      </c>
      <c r="VGN42" s="71" t="s">
        <v>40</v>
      </c>
      <c r="VGO42" s="71" t="s">
        <v>40</v>
      </c>
      <c r="VGP42" s="71" t="s">
        <v>40</v>
      </c>
      <c r="VGQ42" s="71" t="s">
        <v>40</v>
      </c>
      <c r="VGR42" s="71" t="s">
        <v>40</v>
      </c>
      <c r="VGS42" s="71" t="s">
        <v>40</v>
      </c>
      <c r="VGT42" s="71" t="s">
        <v>40</v>
      </c>
      <c r="VGU42" s="71" t="s">
        <v>40</v>
      </c>
      <c r="VGV42" s="71" t="s">
        <v>40</v>
      </c>
      <c r="VGW42" s="71" t="s">
        <v>40</v>
      </c>
      <c r="VGX42" s="71" t="s">
        <v>40</v>
      </c>
      <c r="VGY42" s="71" t="s">
        <v>40</v>
      </c>
      <c r="VGZ42" s="71" t="s">
        <v>40</v>
      </c>
      <c r="VHA42" s="71" t="s">
        <v>40</v>
      </c>
      <c r="VHB42" s="71" t="s">
        <v>40</v>
      </c>
      <c r="VHC42" s="71" t="s">
        <v>40</v>
      </c>
      <c r="VHD42" s="71" t="s">
        <v>40</v>
      </c>
      <c r="VHE42" s="71" t="s">
        <v>40</v>
      </c>
      <c r="VHF42" s="71" t="s">
        <v>40</v>
      </c>
      <c r="VHG42" s="71" t="s">
        <v>40</v>
      </c>
      <c r="VHH42" s="71" t="s">
        <v>40</v>
      </c>
      <c r="VHI42" s="71" t="s">
        <v>40</v>
      </c>
      <c r="VHJ42" s="71" t="s">
        <v>40</v>
      </c>
      <c r="VHK42" s="71" t="s">
        <v>40</v>
      </c>
      <c r="VHL42" s="71" t="s">
        <v>40</v>
      </c>
      <c r="VHM42" s="71" t="s">
        <v>40</v>
      </c>
      <c r="VHN42" s="71" t="s">
        <v>40</v>
      </c>
      <c r="VHO42" s="71" t="s">
        <v>40</v>
      </c>
      <c r="VHP42" s="71" t="s">
        <v>40</v>
      </c>
      <c r="VHQ42" s="71" t="s">
        <v>40</v>
      </c>
      <c r="VHR42" s="71" t="s">
        <v>40</v>
      </c>
      <c r="VHS42" s="71" t="s">
        <v>40</v>
      </c>
      <c r="VHT42" s="71" t="s">
        <v>40</v>
      </c>
      <c r="VHU42" s="71" t="s">
        <v>40</v>
      </c>
      <c r="VHV42" s="71" t="s">
        <v>40</v>
      </c>
      <c r="VHW42" s="71" t="s">
        <v>40</v>
      </c>
      <c r="VHX42" s="71" t="s">
        <v>40</v>
      </c>
      <c r="VHY42" s="71" t="s">
        <v>40</v>
      </c>
      <c r="VHZ42" s="71" t="s">
        <v>40</v>
      </c>
      <c r="VIA42" s="71" t="s">
        <v>40</v>
      </c>
      <c r="VIB42" s="71" t="s">
        <v>40</v>
      </c>
      <c r="VIC42" s="71" t="s">
        <v>40</v>
      </c>
      <c r="VID42" s="71" t="s">
        <v>40</v>
      </c>
      <c r="VIE42" s="71" t="s">
        <v>40</v>
      </c>
      <c r="VIF42" s="71" t="s">
        <v>40</v>
      </c>
      <c r="VIG42" s="71" t="s">
        <v>40</v>
      </c>
      <c r="VIH42" s="71" t="s">
        <v>40</v>
      </c>
      <c r="VII42" s="71" t="s">
        <v>40</v>
      </c>
      <c r="VIJ42" s="71" t="s">
        <v>40</v>
      </c>
      <c r="VIK42" s="71" t="s">
        <v>40</v>
      </c>
      <c r="VIL42" s="71" t="s">
        <v>40</v>
      </c>
      <c r="VIM42" s="71" t="s">
        <v>40</v>
      </c>
      <c r="VIN42" s="71" t="s">
        <v>40</v>
      </c>
      <c r="VIO42" s="71" t="s">
        <v>40</v>
      </c>
      <c r="VIP42" s="71" t="s">
        <v>40</v>
      </c>
      <c r="VIQ42" s="71" t="s">
        <v>40</v>
      </c>
      <c r="VIR42" s="71" t="s">
        <v>40</v>
      </c>
      <c r="VIS42" s="71" t="s">
        <v>40</v>
      </c>
      <c r="VIT42" s="71" t="s">
        <v>40</v>
      </c>
      <c r="VIU42" s="71" t="s">
        <v>40</v>
      </c>
      <c r="VIV42" s="71" t="s">
        <v>40</v>
      </c>
      <c r="VIW42" s="71" t="s">
        <v>40</v>
      </c>
      <c r="VIX42" s="71" t="s">
        <v>40</v>
      </c>
      <c r="VIY42" s="71" t="s">
        <v>40</v>
      </c>
      <c r="VIZ42" s="71" t="s">
        <v>40</v>
      </c>
      <c r="VJA42" s="71" t="s">
        <v>40</v>
      </c>
      <c r="VJB42" s="71" t="s">
        <v>40</v>
      </c>
      <c r="VJC42" s="71" t="s">
        <v>40</v>
      </c>
      <c r="VJD42" s="71" t="s">
        <v>40</v>
      </c>
      <c r="VJE42" s="71" t="s">
        <v>40</v>
      </c>
      <c r="VJF42" s="71" t="s">
        <v>40</v>
      </c>
      <c r="VJG42" s="71" t="s">
        <v>40</v>
      </c>
      <c r="VJH42" s="71" t="s">
        <v>40</v>
      </c>
      <c r="VJI42" s="71" t="s">
        <v>40</v>
      </c>
      <c r="VJJ42" s="71" t="s">
        <v>40</v>
      </c>
      <c r="VJK42" s="71" t="s">
        <v>40</v>
      </c>
      <c r="VJL42" s="71" t="s">
        <v>40</v>
      </c>
      <c r="VJM42" s="71" t="s">
        <v>40</v>
      </c>
      <c r="VJN42" s="71" t="s">
        <v>40</v>
      </c>
      <c r="VJO42" s="71" t="s">
        <v>40</v>
      </c>
      <c r="VJP42" s="71" t="s">
        <v>40</v>
      </c>
      <c r="VJQ42" s="71" t="s">
        <v>40</v>
      </c>
      <c r="VJR42" s="71" t="s">
        <v>40</v>
      </c>
      <c r="VJS42" s="71" t="s">
        <v>40</v>
      </c>
      <c r="VJT42" s="71" t="s">
        <v>40</v>
      </c>
      <c r="VJU42" s="71" t="s">
        <v>40</v>
      </c>
      <c r="VJV42" s="71" t="s">
        <v>40</v>
      </c>
      <c r="VJW42" s="71" t="s">
        <v>40</v>
      </c>
      <c r="VJX42" s="71" t="s">
        <v>40</v>
      </c>
      <c r="VJY42" s="71" t="s">
        <v>40</v>
      </c>
      <c r="VJZ42" s="71" t="s">
        <v>40</v>
      </c>
      <c r="VKA42" s="71" t="s">
        <v>40</v>
      </c>
      <c r="VKB42" s="71" t="s">
        <v>40</v>
      </c>
      <c r="VKC42" s="71" t="s">
        <v>40</v>
      </c>
      <c r="VKD42" s="71" t="s">
        <v>40</v>
      </c>
      <c r="VKE42" s="71" t="s">
        <v>40</v>
      </c>
      <c r="VKF42" s="71" t="s">
        <v>40</v>
      </c>
      <c r="VKG42" s="71" t="s">
        <v>40</v>
      </c>
      <c r="VKH42" s="71" t="s">
        <v>40</v>
      </c>
      <c r="VKI42" s="71" t="s">
        <v>40</v>
      </c>
      <c r="VKJ42" s="71" t="s">
        <v>40</v>
      </c>
      <c r="VKK42" s="71" t="s">
        <v>40</v>
      </c>
      <c r="VKL42" s="71" t="s">
        <v>40</v>
      </c>
      <c r="VKM42" s="71" t="s">
        <v>40</v>
      </c>
      <c r="VKN42" s="71" t="s">
        <v>40</v>
      </c>
      <c r="VKO42" s="71" t="s">
        <v>40</v>
      </c>
      <c r="VKP42" s="71" t="s">
        <v>40</v>
      </c>
      <c r="VKQ42" s="71" t="s">
        <v>40</v>
      </c>
      <c r="VKR42" s="71" t="s">
        <v>40</v>
      </c>
      <c r="VKS42" s="71" t="s">
        <v>40</v>
      </c>
      <c r="VKT42" s="71" t="s">
        <v>40</v>
      </c>
      <c r="VKU42" s="71" t="s">
        <v>40</v>
      </c>
      <c r="VKV42" s="71" t="s">
        <v>40</v>
      </c>
      <c r="VKW42" s="71" t="s">
        <v>40</v>
      </c>
      <c r="VKX42" s="71" t="s">
        <v>40</v>
      </c>
      <c r="VKY42" s="71" t="s">
        <v>40</v>
      </c>
      <c r="VKZ42" s="71" t="s">
        <v>40</v>
      </c>
      <c r="VLA42" s="71" t="s">
        <v>40</v>
      </c>
      <c r="VLB42" s="71" t="s">
        <v>40</v>
      </c>
      <c r="VLC42" s="71" t="s">
        <v>40</v>
      </c>
      <c r="VLD42" s="71" t="s">
        <v>40</v>
      </c>
      <c r="VLE42" s="71" t="s">
        <v>40</v>
      </c>
      <c r="VLF42" s="71" t="s">
        <v>40</v>
      </c>
      <c r="VLG42" s="71" t="s">
        <v>40</v>
      </c>
      <c r="VLH42" s="71" t="s">
        <v>40</v>
      </c>
      <c r="VLI42" s="71" t="s">
        <v>40</v>
      </c>
      <c r="VLJ42" s="71" t="s">
        <v>40</v>
      </c>
      <c r="VLK42" s="71" t="s">
        <v>40</v>
      </c>
      <c r="VLL42" s="71" t="s">
        <v>40</v>
      </c>
      <c r="VLM42" s="71" t="s">
        <v>40</v>
      </c>
      <c r="VLN42" s="71" t="s">
        <v>40</v>
      </c>
      <c r="VLO42" s="71" t="s">
        <v>40</v>
      </c>
      <c r="VLP42" s="71" t="s">
        <v>40</v>
      </c>
      <c r="VLQ42" s="71" t="s">
        <v>40</v>
      </c>
      <c r="VLR42" s="71" t="s">
        <v>40</v>
      </c>
      <c r="VLS42" s="71" t="s">
        <v>40</v>
      </c>
      <c r="VLT42" s="71" t="s">
        <v>40</v>
      </c>
      <c r="VLU42" s="71" t="s">
        <v>40</v>
      </c>
      <c r="VLV42" s="71" t="s">
        <v>40</v>
      </c>
      <c r="VLW42" s="71" t="s">
        <v>40</v>
      </c>
      <c r="VLX42" s="71" t="s">
        <v>40</v>
      </c>
      <c r="VLY42" s="71" t="s">
        <v>40</v>
      </c>
      <c r="VLZ42" s="71" t="s">
        <v>40</v>
      </c>
      <c r="VMA42" s="71" t="s">
        <v>40</v>
      </c>
      <c r="VMB42" s="71" t="s">
        <v>40</v>
      </c>
      <c r="VMC42" s="71" t="s">
        <v>40</v>
      </c>
      <c r="VMD42" s="71" t="s">
        <v>40</v>
      </c>
      <c r="VME42" s="71" t="s">
        <v>40</v>
      </c>
      <c r="VMF42" s="71" t="s">
        <v>40</v>
      </c>
      <c r="VMG42" s="71" t="s">
        <v>40</v>
      </c>
      <c r="VMH42" s="71" t="s">
        <v>40</v>
      </c>
      <c r="VMI42" s="71" t="s">
        <v>40</v>
      </c>
      <c r="VMJ42" s="71" t="s">
        <v>40</v>
      </c>
      <c r="VMK42" s="71" t="s">
        <v>40</v>
      </c>
      <c r="VML42" s="71" t="s">
        <v>40</v>
      </c>
      <c r="VMM42" s="71" t="s">
        <v>40</v>
      </c>
      <c r="VMN42" s="71" t="s">
        <v>40</v>
      </c>
      <c r="VMO42" s="71" t="s">
        <v>40</v>
      </c>
      <c r="VMP42" s="71" t="s">
        <v>40</v>
      </c>
      <c r="VMQ42" s="71" t="s">
        <v>40</v>
      </c>
      <c r="VMR42" s="71" t="s">
        <v>40</v>
      </c>
      <c r="VMS42" s="71" t="s">
        <v>40</v>
      </c>
      <c r="VMT42" s="71" t="s">
        <v>40</v>
      </c>
      <c r="VMU42" s="71" t="s">
        <v>40</v>
      </c>
      <c r="VMV42" s="71" t="s">
        <v>40</v>
      </c>
      <c r="VMW42" s="71" t="s">
        <v>40</v>
      </c>
      <c r="VMX42" s="71" t="s">
        <v>40</v>
      </c>
      <c r="VMY42" s="71" t="s">
        <v>40</v>
      </c>
      <c r="VMZ42" s="71" t="s">
        <v>40</v>
      </c>
      <c r="VNA42" s="71" t="s">
        <v>40</v>
      </c>
      <c r="VNB42" s="71" t="s">
        <v>40</v>
      </c>
      <c r="VNC42" s="71" t="s">
        <v>40</v>
      </c>
      <c r="VND42" s="71" t="s">
        <v>40</v>
      </c>
      <c r="VNE42" s="71" t="s">
        <v>40</v>
      </c>
      <c r="VNF42" s="71" t="s">
        <v>40</v>
      </c>
      <c r="VNG42" s="71" t="s">
        <v>40</v>
      </c>
      <c r="VNH42" s="71" t="s">
        <v>40</v>
      </c>
      <c r="VNI42" s="71" t="s">
        <v>40</v>
      </c>
      <c r="VNJ42" s="71" t="s">
        <v>40</v>
      </c>
      <c r="VNK42" s="71" t="s">
        <v>40</v>
      </c>
      <c r="VNL42" s="71" t="s">
        <v>40</v>
      </c>
      <c r="VNM42" s="71" t="s">
        <v>40</v>
      </c>
      <c r="VNN42" s="71" t="s">
        <v>40</v>
      </c>
      <c r="VNO42" s="71" t="s">
        <v>40</v>
      </c>
      <c r="VNP42" s="71" t="s">
        <v>40</v>
      </c>
      <c r="VNQ42" s="71" t="s">
        <v>40</v>
      </c>
      <c r="VNR42" s="71" t="s">
        <v>40</v>
      </c>
      <c r="VNS42" s="71" t="s">
        <v>40</v>
      </c>
      <c r="VNT42" s="71" t="s">
        <v>40</v>
      </c>
      <c r="VNU42" s="71" t="s">
        <v>40</v>
      </c>
      <c r="VNV42" s="71" t="s">
        <v>40</v>
      </c>
      <c r="VNW42" s="71" t="s">
        <v>40</v>
      </c>
      <c r="VNX42" s="71" t="s">
        <v>40</v>
      </c>
      <c r="VNY42" s="71" t="s">
        <v>40</v>
      </c>
      <c r="VNZ42" s="71" t="s">
        <v>40</v>
      </c>
      <c r="VOA42" s="71" t="s">
        <v>40</v>
      </c>
      <c r="VOB42" s="71" t="s">
        <v>40</v>
      </c>
      <c r="VOC42" s="71" t="s">
        <v>40</v>
      </c>
      <c r="VOD42" s="71" t="s">
        <v>40</v>
      </c>
      <c r="VOE42" s="71" t="s">
        <v>40</v>
      </c>
      <c r="VOF42" s="71" t="s">
        <v>40</v>
      </c>
      <c r="VOG42" s="71" t="s">
        <v>40</v>
      </c>
      <c r="VOH42" s="71" t="s">
        <v>40</v>
      </c>
      <c r="VOI42" s="71" t="s">
        <v>40</v>
      </c>
      <c r="VOJ42" s="71" t="s">
        <v>40</v>
      </c>
      <c r="VOK42" s="71" t="s">
        <v>40</v>
      </c>
      <c r="VOL42" s="71" t="s">
        <v>40</v>
      </c>
      <c r="VOM42" s="71" t="s">
        <v>40</v>
      </c>
      <c r="VON42" s="71" t="s">
        <v>40</v>
      </c>
      <c r="VOO42" s="71" t="s">
        <v>40</v>
      </c>
      <c r="VOP42" s="71" t="s">
        <v>40</v>
      </c>
      <c r="VOQ42" s="71" t="s">
        <v>40</v>
      </c>
      <c r="VOR42" s="71" t="s">
        <v>40</v>
      </c>
      <c r="VOS42" s="71" t="s">
        <v>40</v>
      </c>
      <c r="VOT42" s="71" t="s">
        <v>40</v>
      </c>
      <c r="VOU42" s="71" t="s">
        <v>40</v>
      </c>
      <c r="VOV42" s="71" t="s">
        <v>40</v>
      </c>
      <c r="VOW42" s="71" t="s">
        <v>40</v>
      </c>
      <c r="VOX42" s="71" t="s">
        <v>40</v>
      </c>
      <c r="VOY42" s="71" t="s">
        <v>40</v>
      </c>
      <c r="VOZ42" s="71" t="s">
        <v>40</v>
      </c>
      <c r="VPA42" s="71" t="s">
        <v>40</v>
      </c>
      <c r="VPB42" s="71" t="s">
        <v>40</v>
      </c>
      <c r="VPC42" s="71" t="s">
        <v>40</v>
      </c>
      <c r="VPD42" s="71" t="s">
        <v>40</v>
      </c>
      <c r="VPE42" s="71" t="s">
        <v>40</v>
      </c>
      <c r="VPF42" s="71" t="s">
        <v>40</v>
      </c>
      <c r="VPG42" s="71" t="s">
        <v>40</v>
      </c>
      <c r="VPH42" s="71" t="s">
        <v>40</v>
      </c>
      <c r="VPI42" s="71" t="s">
        <v>40</v>
      </c>
      <c r="VPJ42" s="71" t="s">
        <v>40</v>
      </c>
      <c r="VPK42" s="71" t="s">
        <v>40</v>
      </c>
      <c r="VPL42" s="71" t="s">
        <v>40</v>
      </c>
      <c r="VPM42" s="71" t="s">
        <v>40</v>
      </c>
      <c r="VPN42" s="71" t="s">
        <v>40</v>
      </c>
      <c r="VPO42" s="71" t="s">
        <v>40</v>
      </c>
      <c r="VPP42" s="71" t="s">
        <v>40</v>
      </c>
      <c r="VPQ42" s="71" t="s">
        <v>40</v>
      </c>
      <c r="VPR42" s="71" t="s">
        <v>40</v>
      </c>
      <c r="VPS42" s="71" t="s">
        <v>40</v>
      </c>
      <c r="VPT42" s="71" t="s">
        <v>40</v>
      </c>
      <c r="VPU42" s="71" t="s">
        <v>40</v>
      </c>
      <c r="VPV42" s="71" t="s">
        <v>40</v>
      </c>
      <c r="VPW42" s="71" t="s">
        <v>40</v>
      </c>
      <c r="VPX42" s="71" t="s">
        <v>40</v>
      </c>
      <c r="VPY42" s="71" t="s">
        <v>40</v>
      </c>
      <c r="VPZ42" s="71" t="s">
        <v>40</v>
      </c>
      <c r="VQA42" s="71" t="s">
        <v>40</v>
      </c>
      <c r="VQB42" s="71" t="s">
        <v>40</v>
      </c>
      <c r="VQC42" s="71" t="s">
        <v>40</v>
      </c>
      <c r="VQD42" s="71" t="s">
        <v>40</v>
      </c>
      <c r="VQE42" s="71" t="s">
        <v>40</v>
      </c>
      <c r="VQF42" s="71" t="s">
        <v>40</v>
      </c>
      <c r="VQG42" s="71" t="s">
        <v>40</v>
      </c>
      <c r="VQH42" s="71" t="s">
        <v>40</v>
      </c>
      <c r="VQI42" s="71" t="s">
        <v>40</v>
      </c>
      <c r="VQJ42" s="71" t="s">
        <v>40</v>
      </c>
      <c r="VQK42" s="71" t="s">
        <v>40</v>
      </c>
      <c r="VQL42" s="71" t="s">
        <v>40</v>
      </c>
      <c r="VQM42" s="71" t="s">
        <v>40</v>
      </c>
      <c r="VQN42" s="71" t="s">
        <v>40</v>
      </c>
      <c r="VQO42" s="71" t="s">
        <v>40</v>
      </c>
      <c r="VQP42" s="71" t="s">
        <v>40</v>
      </c>
      <c r="VQQ42" s="71" t="s">
        <v>40</v>
      </c>
      <c r="VQR42" s="71" t="s">
        <v>40</v>
      </c>
      <c r="VQS42" s="71" t="s">
        <v>40</v>
      </c>
      <c r="VQT42" s="71" t="s">
        <v>40</v>
      </c>
      <c r="VQU42" s="71" t="s">
        <v>40</v>
      </c>
      <c r="VQV42" s="71" t="s">
        <v>40</v>
      </c>
      <c r="VQW42" s="71" t="s">
        <v>40</v>
      </c>
      <c r="VQX42" s="71" t="s">
        <v>40</v>
      </c>
      <c r="VQY42" s="71" t="s">
        <v>40</v>
      </c>
      <c r="VQZ42" s="71" t="s">
        <v>40</v>
      </c>
      <c r="VRA42" s="71" t="s">
        <v>40</v>
      </c>
      <c r="VRB42" s="71" t="s">
        <v>40</v>
      </c>
      <c r="VRC42" s="71" t="s">
        <v>40</v>
      </c>
      <c r="VRD42" s="71" t="s">
        <v>40</v>
      </c>
      <c r="VRE42" s="71" t="s">
        <v>40</v>
      </c>
      <c r="VRF42" s="71" t="s">
        <v>40</v>
      </c>
      <c r="VRG42" s="71" t="s">
        <v>40</v>
      </c>
      <c r="VRH42" s="71" t="s">
        <v>40</v>
      </c>
      <c r="VRI42" s="71" t="s">
        <v>40</v>
      </c>
      <c r="VRJ42" s="71" t="s">
        <v>40</v>
      </c>
      <c r="VRK42" s="71" t="s">
        <v>40</v>
      </c>
      <c r="VRL42" s="71" t="s">
        <v>40</v>
      </c>
      <c r="VRM42" s="71" t="s">
        <v>40</v>
      </c>
      <c r="VRN42" s="71" t="s">
        <v>40</v>
      </c>
      <c r="VRO42" s="71" t="s">
        <v>40</v>
      </c>
      <c r="VRP42" s="71" t="s">
        <v>40</v>
      </c>
      <c r="VRQ42" s="71" t="s">
        <v>40</v>
      </c>
      <c r="VRR42" s="71" t="s">
        <v>40</v>
      </c>
      <c r="VRS42" s="71" t="s">
        <v>40</v>
      </c>
      <c r="VRT42" s="71" t="s">
        <v>40</v>
      </c>
      <c r="VRU42" s="71" t="s">
        <v>40</v>
      </c>
      <c r="VRV42" s="71" t="s">
        <v>40</v>
      </c>
      <c r="VRW42" s="71" t="s">
        <v>40</v>
      </c>
      <c r="VRX42" s="71" t="s">
        <v>40</v>
      </c>
      <c r="VRY42" s="71" t="s">
        <v>40</v>
      </c>
      <c r="VRZ42" s="71" t="s">
        <v>40</v>
      </c>
      <c r="VSA42" s="71" t="s">
        <v>40</v>
      </c>
      <c r="VSB42" s="71" t="s">
        <v>40</v>
      </c>
      <c r="VSC42" s="71" t="s">
        <v>40</v>
      </c>
      <c r="VSD42" s="71" t="s">
        <v>40</v>
      </c>
      <c r="VSE42" s="71" t="s">
        <v>40</v>
      </c>
      <c r="VSF42" s="71" t="s">
        <v>40</v>
      </c>
      <c r="VSG42" s="71" t="s">
        <v>40</v>
      </c>
      <c r="VSH42" s="71" t="s">
        <v>40</v>
      </c>
      <c r="VSI42" s="71" t="s">
        <v>40</v>
      </c>
      <c r="VSJ42" s="71" t="s">
        <v>40</v>
      </c>
      <c r="VSK42" s="71" t="s">
        <v>40</v>
      </c>
      <c r="VSL42" s="71" t="s">
        <v>40</v>
      </c>
      <c r="VSM42" s="71" t="s">
        <v>40</v>
      </c>
      <c r="VSN42" s="71" t="s">
        <v>40</v>
      </c>
      <c r="VSO42" s="71" t="s">
        <v>40</v>
      </c>
      <c r="VSP42" s="71" t="s">
        <v>40</v>
      </c>
      <c r="VSQ42" s="71" t="s">
        <v>40</v>
      </c>
      <c r="VSR42" s="71" t="s">
        <v>40</v>
      </c>
      <c r="VSS42" s="71" t="s">
        <v>40</v>
      </c>
      <c r="VST42" s="71" t="s">
        <v>40</v>
      </c>
      <c r="VSU42" s="71" t="s">
        <v>40</v>
      </c>
      <c r="VSV42" s="71" t="s">
        <v>40</v>
      </c>
      <c r="VSW42" s="71" t="s">
        <v>40</v>
      </c>
      <c r="VSX42" s="71" t="s">
        <v>40</v>
      </c>
      <c r="VSY42" s="71" t="s">
        <v>40</v>
      </c>
      <c r="VSZ42" s="71" t="s">
        <v>40</v>
      </c>
      <c r="VTA42" s="71" t="s">
        <v>40</v>
      </c>
      <c r="VTB42" s="71" t="s">
        <v>40</v>
      </c>
      <c r="VTC42" s="71" t="s">
        <v>40</v>
      </c>
      <c r="VTD42" s="71" t="s">
        <v>40</v>
      </c>
      <c r="VTE42" s="71" t="s">
        <v>40</v>
      </c>
      <c r="VTF42" s="71" t="s">
        <v>40</v>
      </c>
      <c r="VTG42" s="71" t="s">
        <v>40</v>
      </c>
      <c r="VTH42" s="71" t="s">
        <v>40</v>
      </c>
      <c r="VTI42" s="71" t="s">
        <v>40</v>
      </c>
      <c r="VTJ42" s="71" t="s">
        <v>40</v>
      </c>
      <c r="VTK42" s="71" t="s">
        <v>40</v>
      </c>
      <c r="VTL42" s="71" t="s">
        <v>40</v>
      </c>
      <c r="VTM42" s="71" t="s">
        <v>40</v>
      </c>
      <c r="VTN42" s="71" t="s">
        <v>40</v>
      </c>
      <c r="VTO42" s="71" t="s">
        <v>40</v>
      </c>
      <c r="VTP42" s="71" t="s">
        <v>40</v>
      </c>
      <c r="VTQ42" s="71" t="s">
        <v>40</v>
      </c>
      <c r="VTR42" s="71" t="s">
        <v>40</v>
      </c>
      <c r="VTS42" s="71" t="s">
        <v>40</v>
      </c>
      <c r="VTT42" s="71" t="s">
        <v>40</v>
      </c>
      <c r="VTU42" s="71" t="s">
        <v>40</v>
      </c>
      <c r="VTV42" s="71" t="s">
        <v>40</v>
      </c>
      <c r="VTW42" s="71" t="s">
        <v>40</v>
      </c>
      <c r="VTX42" s="71" t="s">
        <v>40</v>
      </c>
      <c r="VTY42" s="71" t="s">
        <v>40</v>
      </c>
      <c r="VTZ42" s="71" t="s">
        <v>40</v>
      </c>
      <c r="VUA42" s="71" t="s">
        <v>40</v>
      </c>
      <c r="VUB42" s="71" t="s">
        <v>40</v>
      </c>
      <c r="VUC42" s="71" t="s">
        <v>40</v>
      </c>
      <c r="VUD42" s="71" t="s">
        <v>40</v>
      </c>
      <c r="VUE42" s="71" t="s">
        <v>40</v>
      </c>
      <c r="VUF42" s="71" t="s">
        <v>40</v>
      </c>
      <c r="VUG42" s="71" t="s">
        <v>40</v>
      </c>
      <c r="VUH42" s="71" t="s">
        <v>40</v>
      </c>
      <c r="VUI42" s="71" t="s">
        <v>40</v>
      </c>
      <c r="VUJ42" s="71" t="s">
        <v>40</v>
      </c>
      <c r="VUK42" s="71" t="s">
        <v>40</v>
      </c>
      <c r="VUL42" s="71" t="s">
        <v>40</v>
      </c>
      <c r="VUM42" s="71" t="s">
        <v>40</v>
      </c>
      <c r="VUN42" s="71" t="s">
        <v>40</v>
      </c>
      <c r="VUO42" s="71" t="s">
        <v>40</v>
      </c>
      <c r="VUP42" s="71" t="s">
        <v>40</v>
      </c>
      <c r="VUQ42" s="71" t="s">
        <v>40</v>
      </c>
      <c r="VUR42" s="71" t="s">
        <v>40</v>
      </c>
      <c r="VUS42" s="71" t="s">
        <v>40</v>
      </c>
      <c r="VUT42" s="71" t="s">
        <v>40</v>
      </c>
      <c r="VUU42" s="71" t="s">
        <v>40</v>
      </c>
      <c r="VUV42" s="71" t="s">
        <v>40</v>
      </c>
      <c r="VUW42" s="71" t="s">
        <v>40</v>
      </c>
      <c r="VUX42" s="71" t="s">
        <v>40</v>
      </c>
      <c r="VUY42" s="71" t="s">
        <v>40</v>
      </c>
      <c r="VUZ42" s="71" t="s">
        <v>40</v>
      </c>
      <c r="VVA42" s="71" t="s">
        <v>40</v>
      </c>
      <c r="VVB42" s="71" t="s">
        <v>40</v>
      </c>
      <c r="VVC42" s="71" t="s">
        <v>40</v>
      </c>
      <c r="VVD42" s="71" t="s">
        <v>40</v>
      </c>
      <c r="VVE42" s="71" t="s">
        <v>40</v>
      </c>
      <c r="VVF42" s="71" t="s">
        <v>40</v>
      </c>
      <c r="VVG42" s="71" t="s">
        <v>40</v>
      </c>
      <c r="VVH42" s="71" t="s">
        <v>40</v>
      </c>
      <c r="VVI42" s="71" t="s">
        <v>40</v>
      </c>
      <c r="VVJ42" s="71" t="s">
        <v>40</v>
      </c>
      <c r="VVK42" s="71" t="s">
        <v>40</v>
      </c>
      <c r="VVL42" s="71" t="s">
        <v>40</v>
      </c>
      <c r="VVM42" s="71" t="s">
        <v>40</v>
      </c>
      <c r="VVN42" s="71" t="s">
        <v>40</v>
      </c>
      <c r="VVO42" s="71" t="s">
        <v>40</v>
      </c>
      <c r="VVP42" s="71" t="s">
        <v>40</v>
      </c>
      <c r="VVQ42" s="71" t="s">
        <v>40</v>
      </c>
      <c r="VVR42" s="71" t="s">
        <v>40</v>
      </c>
      <c r="VVS42" s="71" t="s">
        <v>40</v>
      </c>
      <c r="VVT42" s="71" t="s">
        <v>40</v>
      </c>
      <c r="VVU42" s="71" t="s">
        <v>40</v>
      </c>
      <c r="VVV42" s="71" t="s">
        <v>40</v>
      </c>
      <c r="VVW42" s="71" t="s">
        <v>40</v>
      </c>
      <c r="VVX42" s="71" t="s">
        <v>40</v>
      </c>
      <c r="VVY42" s="71" t="s">
        <v>40</v>
      </c>
      <c r="VVZ42" s="71" t="s">
        <v>40</v>
      </c>
      <c r="VWA42" s="71" t="s">
        <v>40</v>
      </c>
      <c r="VWB42" s="71" t="s">
        <v>40</v>
      </c>
      <c r="VWC42" s="71" t="s">
        <v>40</v>
      </c>
      <c r="VWD42" s="71" t="s">
        <v>40</v>
      </c>
      <c r="VWE42" s="71" t="s">
        <v>40</v>
      </c>
      <c r="VWF42" s="71" t="s">
        <v>40</v>
      </c>
      <c r="VWG42" s="71" t="s">
        <v>40</v>
      </c>
      <c r="VWH42" s="71" t="s">
        <v>40</v>
      </c>
      <c r="VWI42" s="71" t="s">
        <v>40</v>
      </c>
      <c r="VWJ42" s="71" t="s">
        <v>40</v>
      </c>
      <c r="VWK42" s="71" t="s">
        <v>40</v>
      </c>
      <c r="VWL42" s="71" t="s">
        <v>40</v>
      </c>
      <c r="VWM42" s="71" t="s">
        <v>40</v>
      </c>
      <c r="VWN42" s="71" t="s">
        <v>40</v>
      </c>
      <c r="VWO42" s="71" t="s">
        <v>40</v>
      </c>
      <c r="VWP42" s="71" t="s">
        <v>40</v>
      </c>
      <c r="VWQ42" s="71" t="s">
        <v>40</v>
      </c>
      <c r="VWR42" s="71" t="s">
        <v>40</v>
      </c>
      <c r="VWS42" s="71" t="s">
        <v>40</v>
      </c>
      <c r="VWT42" s="71" t="s">
        <v>40</v>
      </c>
      <c r="VWU42" s="71" t="s">
        <v>40</v>
      </c>
      <c r="VWV42" s="71" t="s">
        <v>40</v>
      </c>
      <c r="VWW42" s="71" t="s">
        <v>40</v>
      </c>
      <c r="VWX42" s="71" t="s">
        <v>40</v>
      </c>
      <c r="VWY42" s="71" t="s">
        <v>40</v>
      </c>
      <c r="VWZ42" s="71" t="s">
        <v>40</v>
      </c>
      <c r="VXA42" s="71" t="s">
        <v>40</v>
      </c>
      <c r="VXB42" s="71" t="s">
        <v>40</v>
      </c>
      <c r="VXC42" s="71" t="s">
        <v>40</v>
      </c>
      <c r="VXD42" s="71" t="s">
        <v>40</v>
      </c>
      <c r="VXE42" s="71" t="s">
        <v>40</v>
      </c>
      <c r="VXF42" s="71" t="s">
        <v>40</v>
      </c>
      <c r="VXG42" s="71" t="s">
        <v>40</v>
      </c>
      <c r="VXH42" s="71" t="s">
        <v>40</v>
      </c>
      <c r="VXI42" s="71" t="s">
        <v>40</v>
      </c>
      <c r="VXJ42" s="71" t="s">
        <v>40</v>
      </c>
      <c r="VXK42" s="71" t="s">
        <v>40</v>
      </c>
      <c r="VXL42" s="71" t="s">
        <v>40</v>
      </c>
      <c r="VXM42" s="71" t="s">
        <v>40</v>
      </c>
      <c r="VXN42" s="71" t="s">
        <v>40</v>
      </c>
      <c r="VXO42" s="71" t="s">
        <v>40</v>
      </c>
      <c r="VXP42" s="71" t="s">
        <v>40</v>
      </c>
      <c r="VXQ42" s="71" t="s">
        <v>40</v>
      </c>
      <c r="VXR42" s="71" t="s">
        <v>40</v>
      </c>
      <c r="VXS42" s="71" t="s">
        <v>40</v>
      </c>
      <c r="VXT42" s="71" t="s">
        <v>40</v>
      </c>
      <c r="VXU42" s="71" t="s">
        <v>40</v>
      </c>
      <c r="VXV42" s="71" t="s">
        <v>40</v>
      </c>
      <c r="VXW42" s="71" t="s">
        <v>40</v>
      </c>
      <c r="VXX42" s="71" t="s">
        <v>40</v>
      </c>
      <c r="VXY42" s="71" t="s">
        <v>40</v>
      </c>
      <c r="VXZ42" s="71" t="s">
        <v>40</v>
      </c>
      <c r="VYA42" s="71" t="s">
        <v>40</v>
      </c>
      <c r="VYB42" s="71" t="s">
        <v>40</v>
      </c>
      <c r="VYC42" s="71" t="s">
        <v>40</v>
      </c>
      <c r="VYD42" s="71" t="s">
        <v>40</v>
      </c>
      <c r="VYE42" s="71" t="s">
        <v>40</v>
      </c>
      <c r="VYF42" s="71" t="s">
        <v>40</v>
      </c>
      <c r="VYG42" s="71" t="s">
        <v>40</v>
      </c>
      <c r="VYH42" s="71" t="s">
        <v>40</v>
      </c>
      <c r="VYI42" s="71" t="s">
        <v>40</v>
      </c>
      <c r="VYJ42" s="71" t="s">
        <v>40</v>
      </c>
      <c r="VYK42" s="71" t="s">
        <v>40</v>
      </c>
      <c r="VYL42" s="71" t="s">
        <v>40</v>
      </c>
      <c r="VYM42" s="71" t="s">
        <v>40</v>
      </c>
      <c r="VYN42" s="71" t="s">
        <v>40</v>
      </c>
      <c r="VYO42" s="71" t="s">
        <v>40</v>
      </c>
      <c r="VYP42" s="71" t="s">
        <v>40</v>
      </c>
      <c r="VYQ42" s="71" t="s">
        <v>40</v>
      </c>
      <c r="VYR42" s="71" t="s">
        <v>40</v>
      </c>
      <c r="VYS42" s="71" t="s">
        <v>40</v>
      </c>
      <c r="VYT42" s="71" t="s">
        <v>40</v>
      </c>
      <c r="VYU42" s="71" t="s">
        <v>40</v>
      </c>
      <c r="VYV42" s="71" t="s">
        <v>40</v>
      </c>
      <c r="VYW42" s="71" t="s">
        <v>40</v>
      </c>
      <c r="VYX42" s="71" t="s">
        <v>40</v>
      </c>
      <c r="VYY42" s="71" t="s">
        <v>40</v>
      </c>
      <c r="VYZ42" s="71" t="s">
        <v>40</v>
      </c>
      <c r="VZA42" s="71" t="s">
        <v>40</v>
      </c>
      <c r="VZB42" s="71" t="s">
        <v>40</v>
      </c>
      <c r="VZC42" s="71" t="s">
        <v>40</v>
      </c>
      <c r="VZD42" s="71" t="s">
        <v>40</v>
      </c>
      <c r="VZE42" s="71" t="s">
        <v>40</v>
      </c>
      <c r="VZF42" s="71" t="s">
        <v>40</v>
      </c>
      <c r="VZG42" s="71" t="s">
        <v>40</v>
      </c>
      <c r="VZH42" s="71" t="s">
        <v>40</v>
      </c>
      <c r="VZI42" s="71" t="s">
        <v>40</v>
      </c>
      <c r="VZJ42" s="71" t="s">
        <v>40</v>
      </c>
      <c r="VZK42" s="71" t="s">
        <v>40</v>
      </c>
      <c r="VZL42" s="71" t="s">
        <v>40</v>
      </c>
      <c r="VZM42" s="71" t="s">
        <v>40</v>
      </c>
      <c r="VZN42" s="71" t="s">
        <v>40</v>
      </c>
      <c r="VZO42" s="71" t="s">
        <v>40</v>
      </c>
      <c r="VZP42" s="71" t="s">
        <v>40</v>
      </c>
      <c r="VZQ42" s="71" t="s">
        <v>40</v>
      </c>
      <c r="VZR42" s="71" t="s">
        <v>40</v>
      </c>
      <c r="VZS42" s="71" t="s">
        <v>40</v>
      </c>
      <c r="VZT42" s="71" t="s">
        <v>40</v>
      </c>
      <c r="VZU42" s="71" t="s">
        <v>40</v>
      </c>
      <c r="VZV42" s="71" t="s">
        <v>40</v>
      </c>
      <c r="VZW42" s="71" t="s">
        <v>40</v>
      </c>
      <c r="VZX42" s="71" t="s">
        <v>40</v>
      </c>
      <c r="VZY42" s="71" t="s">
        <v>40</v>
      </c>
      <c r="VZZ42" s="71" t="s">
        <v>40</v>
      </c>
      <c r="WAA42" s="71" t="s">
        <v>40</v>
      </c>
      <c r="WAB42" s="71" t="s">
        <v>40</v>
      </c>
      <c r="WAC42" s="71" t="s">
        <v>40</v>
      </c>
      <c r="WAD42" s="71" t="s">
        <v>40</v>
      </c>
      <c r="WAE42" s="71" t="s">
        <v>40</v>
      </c>
      <c r="WAF42" s="71" t="s">
        <v>40</v>
      </c>
      <c r="WAG42" s="71" t="s">
        <v>40</v>
      </c>
      <c r="WAH42" s="71" t="s">
        <v>40</v>
      </c>
      <c r="WAI42" s="71" t="s">
        <v>40</v>
      </c>
      <c r="WAJ42" s="71" t="s">
        <v>40</v>
      </c>
      <c r="WAK42" s="71" t="s">
        <v>40</v>
      </c>
      <c r="WAL42" s="71" t="s">
        <v>40</v>
      </c>
      <c r="WAM42" s="71" t="s">
        <v>40</v>
      </c>
      <c r="WAN42" s="71" t="s">
        <v>40</v>
      </c>
      <c r="WAO42" s="71" t="s">
        <v>40</v>
      </c>
      <c r="WAP42" s="71" t="s">
        <v>40</v>
      </c>
      <c r="WAQ42" s="71" t="s">
        <v>40</v>
      </c>
      <c r="WAR42" s="71" t="s">
        <v>40</v>
      </c>
      <c r="WAS42" s="71" t="s">
        <v>40</v>
      </c>
      <c r="WAT42" s="71" t="s">
        <v>40</v>
      </c>
      <c r="WAU42" s="71" t="s">
        <v>40</v>
      </c>
      <c r="WAV42" s="71" t="s">
        <v>40</v>
      </c>
      <c r="WAW42" s="71" t="s">
        <v>40</v>
      </c>
      <c r="WAX42" s="71" t="s">
        <v>40</v>
      </c>
      <c r="WAY42" s="71" t="s">
        <v>40</v>
      </c>
      <c r="WAZ42" s="71" t="s">
        <v>40</v>
      </c>
      <c r="WBA42" s="71" t="s">
        <v>40</v>
      </c>
      <c r="WBB42" s="71" t="s">
        <v>40</v>
      </c>
      <c r="WBC42" s="71" t="s">
        <v>40</v>
      </c>
      <c r="WBD42" s="71" t="s">
        <v>40</v>
      </c>
      <c r="WBE42" s="71" t="s">
        <v>40</v>
      </c>
      <c r="WBF42" s="71" t="s">
        <v>40</v>
      </c>
      <c r="WBG42" s="71" t="s">
        <v>40</v>
      </c>
      <c r="WBH42" s="71" t="s">
        <v>40</v>
      </c>
      <c r="WBI42" s="71" t="s">
        <v>40</v>
      </c>
      <c r="WBJ42" s="71" t="s">
        <v>40</v>
      </c>
      <c r="WBK42" s="71" t="s">
        <v>40</v>
      </c>
      <c r="WBL42" s="71" t="s">
        <v>40</v>
      </c>
      <c r="WBM42" s="71" t="s">
        <v>40</v>
      </c>
      <c r="WBN42" s="71" t="s">
        <v>40</v>
      </c>
      <c r="WBO42" s="71" t="s">
        <v>40</v>
      </c>
      <c r="WBP42" s="71" t="s">
        <v>40</v>
      </c>
      <c r="WBQ42" s="71" t="s">
        <v>40</v>
      </c>
      <c r="WBR42" s="71" t="s">
        <v>40</v>
      </c>
      <c r="WBS42" s="71" t="s">
        <v>40</v>
      </c>
      <c r="WBT42" s="71" t="s">
        <v>40</v>
      </c>
      <c r="WBU42" s="71" t="s">
        <v>40</v>
      </c>
      <c r="WBV42" s="71" t="s">
        <v>40</v>
      </c>
      <c r="WBW42" s="71" t="s">
        <v>40</v>
      </c>
      <c r="WBX42" s="71" t="s">
        <v>40</v>
      </c>
      <c r="WBY42" s="71" t="s">
        <v>40</v>
      </c>
      <c r="WBZ42" s="71" t="s">
        <v>40</v>
      </c>
      <c r="WCA42" s="71" t="s">
        <v>40</v>
      </c>
      <c r="WCB42" s="71" t="s">
        <v>40</v>
      </c>
      <c r="WCC42" s="71" t="s">
        <v>40</v>
      </c>
      <c r="WCD42" s="71" t="s">
        <v>40</v>
      </c>
      <c r="WCE42" s="71" t="s">
        <v>40</v>
      </c>
      <c r="WCF42" s="71" t="s">
        <v>40</v>
      </c>
      <c r="WCG42" s="71" t="s">
        <v>40</v>
      </c>
      <c r="WCH42" s="71" t="s">
        <v>40</v>
      </c>
      <c r="WCI42" s="71" t="s">
        <v>40</v>
      </c>
      <c r="WCJ42" s="71" t="s">
        <v>40</v>
      </c>
      <c r="WCK42" s="71" t="s">
        <v>40</v>
      </c>
      <c r="WCL42" s="71" t="s">
        <v>40</v>
      </c>
      <c r="WCM42" s="71" t="s">
        <v>40</v>
      </c>
      <c r="WCN42" s="71" t="s">
        <v>40</v>
      </c>
      <c r="WCO42" s="71" t="s">
        <v>40</v>
      </c>
      <c r="WCP42" s="71" t="s">
        <v>40</v>
      </c>
      <c r="WCQ42" s="71" t="s">
        <v>40</v>
      </c>
      <c r="WCR42" s="71" t="s">
        <v>40</v>
      </c>
      <c r="WCS42" s="71" t="s">
        <v>40</v>
      </c>
      <c r="WCT42" s="71" t="s">
        <v>40</v>
      </c>
      <c r="WCU42" s="71" t="s">
        <v>40</v>
      </c>
      <c r="WCV42" s="71" t="s">
        <v>40</v>
      </c>
      <c r="WCW42" s="71" t="s">
        <v>40</v>
      </c>
      <c r="WCX42" s="71" t="s">
        <v>40</v>
      </c>
      <c r="WCY42" s="71" t="s">
        <v>40</v>
      </c>
      <c r="WCZ42" s="71" t="s">
        <v>40</v>
      </c>
      <c r="WDA42" s="71" t="s">
        <v>40</v>
      </c>
      <c r="WDB42" s="71" t="s">
        <v>40</v>
      </c>
      <c r="WDC42" s="71" t="s">
        <v>40</v>
      </c>
      <c r="WDD42" s="71" t="s">
        <v>40</v>
      </c>
      <c r="WDE42" s="71" t="s">
        <v>40</v>
      </c>
      <c r="WDF42" s="71" t="s">
        <v>40</v>
      </c>
      <c r="WDG42" s="71" t="s">
        <v>40</v>
      </c>
      <c r="WDH42" s="71" t="s">
        <v>40</v>
      </c>
      <c r="WDI42" s="71" t="s">
        <v>40</v>
      </c>
      <c r="WDJ42" s="71" t="s">
        <v>40</v>
      </c>
      <c r="WDK42" s="71" t="s">
        <v>40</v>
      </c>
      <c r="WDL42" s="71" t="s">
        <v>40</v>
      </c>
      <c r="WDM42" s="71" t="s">
        <v>40</v>
      </c>
      <c r="WDN42" s="71" t="s">
        <v>40</v>
      </c>
      <c r="WDO42" s="71" t="s">
        <v>40</v>
      </c>
      <c r="WDP42" s="71" t="s">
        <v>40</v>
      </c>
      <c r="WDQ42" s="71" t="s">
        <v>40</v>
      </c>
      <c r="WDR42" s="71" t="s">
        <v>40</v>
      </c>
      <c r="WDS42" s="71" t="s">
        <v>40</v>
      </c>
      <c r="WDT42" s="71" t="s">
        <v>40</v>
      </c>
      <c r="WDU42" s="71" t="s">
        <v>40</v>
      </c>
      <c r="WDV42" s="71" t="s">
        <v>40</v>
      </c>
      <c r="WDW42" s="71" t="s">
        <v>40</v>
      </c>
      <c r="WDX42" s="71" t="s">
        <v>40</v>
      </c>
      <c r="WDY42" s="71" t="s">
        <v>40</v>
      </c>
      <c r="WDZ42" s="71" t="s">
        <v>40</v>
      </c>
      <c r="WEA42" s="71" t="s">
        <v>40</v>
      </c>
      <c r="WEB42" s="71" t="s">
        <v>40</v>
      </c>
      <c r="WEC42" s="71" t="s">
        <v>40</v>
      </c>
      <c r="WED42" s="71" t="s">
        <v>40</v>
      </c>
      <c r="WEE42" s="71" t="s">
        <v>40</v>
      </c>
      <c r="WEF42" s="71" t="s">
        <v>40</v>
      </c>
      <c r="WEG42" s="71" t="s">
        <v>40</v>
      </c>
      <c r="WEH42" s="71" t="s">
        <v>40</v>
      </c>
      <c r="WEI42" s="71" t="s">
        <v>40</v>
      </c>
      <c r="WEJ42" s="71" t="s">
        <v>40</v>
      </c>
      <c r="WEK42" s="71" t="s">
        <v>40</v>
      </c>
      <c r="WEL42" s="71" t="s">
        <v>40</v>
      </c>
      <c r="WEM42" s="71" t="s">
        <v>40</v>
      </c>
      <c r="WEN42" s="71" t="s">
        <v>40</v>
      </c>
      <c r="WEO42" s="71" t="s">
        <v>40</v>
      </c>
      <c r="WEP42" s="71" t="s">
        <v>40</v>
      </c>
      <c r="WEQ42" s="71" t="s">
        <v>40</v>
      </c>
      <c r="WER42" s="71" t="s">
        <v>40</v>
      </c>
      <c r="WES42" s="71" t="s">
        <v>40</v>
      </c>
      <c r="WET42" s="71" t="s">
        <v>40</v>
      </c>
      <c r="WEU42" s="71" t="s">
        <v>40</v>
      </c>
      <c r="WEV42" s="71" t="s">
        <v>40</v>
      </c>
      <c r="WEW42" s="71" t="s">
        <v>40</v>
      </c>
      <c r="WEX42" s="71" t="s">
        <v>40</v>
      </c>
      <c r="WEY42" s="71" t="s">
        <v>40</v>
      </c>
      <c r="WEZ42" s="71" t="s">
        <v>40</v>
      </c>
      <c r="WFA42" s="71" t="s">
        <v>40</v>
      </c>
      <c r="WFB42" s="71" t="s">
        <v>40</v>
      </c>
      <c r="WFC42" s="71" t="s">
        <v>40</v>
      </c>
      <c r="WFD42" s="71" t="s">
        <v>40</v>
      </c>
      <c r="WFE42" s="71" t="s">
        <v>40</v>
      </c>
      <c r="WFF42" s="71" t="s">
        <v>40</v>
      </c>
      <c r="WFG42" s="71" t="s">
        <v>40</v>
      </c>
      <c r="WFH42" s="71" t="s">
        <v>40</v>
      </c>
      <c r="WFI42" s="71" t="s">
        <v>40</v>
      </c>
      <c r="WFJ42" s="71" t="s">
        <v>40</v>
      </c>
      <c r="WFK42" s="71" t="s">
        <v>40</v>
      </c>
      <c r="WFL42" s="71" t="s">
        <v>40</v>
      </c>
      <c r="WFM42" s="71" t="s">
        <v>40</v>
      </c>
      <c r="WFN42" s="71" t="s">
        <v>40</v>
      </c>
      <c r="WFO42" s="71" t="s">
        <v>40</v>
      </c>
      <c r="WFP42" s="71" t="s">
        <v>40</v>
      </c>
      <c r="WFQ42" s="71" t="s">
        <v>40</v>
      </c>
      <c r="WFR42" s="71" t="s">
        <v>40</v>
      </c>
      <c r="WFS42" s="71" t="s">
        <v>40</v>
      </c>
      <c r="WFT42" s="71" t="s">
        <v>40</v>
      </c>
      <c r="WFU42" s="71" t="s">
        <v>40</v>
      </c>
      <c r="WFV42" s="71" t="s">
        <v>40</v>
      </c>
      <c r="WFW42" s="71" t="s">
        <v>40</v>
      </c>
      <c r="WFX42" s="71" t="s">
        <v>40</v>
      </c>
      <c r="WFY42" s="71" t="s">
        <v>40</v>
      </c>
      <c r="WFZ42" s="71" t="s">
        <v>40</v>
      </c>
      <c r="WGA42" s="71" t="s">
        <v>40</v>
      </c>
      <c r="WGB42" s="71" t="s">
        <v>40</v>
      </c>
      <c r="WGC42" s="71" t="s">
        <v>40</v>
      </c>
      <c r="WGD42" s="71" t="s">
        <v>40</v>
      </c>
      <c r="WGE42" s="71" t="s">
        <v>40</v>
      </c>
      <c r="WGF42" s="71" t="s">
        <v>40</v>
      </c>
      <c r="WGG42" s="71" t="s">
        <v>40</v>
      </c>
      <c r="WGH42" s="71" t="s">
        <v>40</v>
      </c>
      <c r="WGI42" s="71" t="s">
        <v>40</v>
      </c>
      <c r="WGJ42" s="71" t="s">
        <v>40</v>
      </c>
      <c r="WGK42" s="71" t="s">
        <v>40</v>
      </c>
      <c r="WGL42" s="71" t="s">
        <v>40</v>
      </c>
      <c r="WGM42" s="71" t="s">
        <v>40</v>
      </c>
      <c r="WGN42" s="71" t="s">
        <v>40</v>
      </c>
      <c r="WGO42" s="71" t="s">
        <v>40</v>
      </c>
      <c r="WGP42" s="71" t="s">
        <v>40</v>
      </c>
      <c r="WGQ42" s="71" t="s">
        <v>40</v>
      </c>
      <c r="WGR42" s="71" t="s">
        <v>40</v>
      </c>
      <c r="WGS42" s="71" t="s">
        <v>40</v>
      </c>
      <c r="WGT42" s="71" t="s">
        <v>40</v>
      </c>
      <c r="WGU42" s="71" t="s">
        <v>40</v>
      </c>
      <c r="WGV42" s="71" t="s">
        <v>40</v>
      </c>
      <c r="WGW42" s="71" t="s">
        <v>40</v>
      </c>
      <c r="WGX42" s="71" t="s">
        <v>40</v>
      </c>
      <c r="WGY42" s="71" t="s">
        <v>40</v>
      </c>
      <c r="WGZ42" s="71" t="s">
        <v>40</v>
      </c>
      <c r="WHA42" s="71" t="s">
        <v>40</v>
      </c>
      <c r="WHB42" s="71" t="s">
        <v>40</v>
      </c>
      <c r="WHC42" s="71" t="s">
        <v>40</v>
      </c>
      <c r="WHD42" s="71" t="s">
        <v>40</v>
      </c>
      <c r="WHE42" s="71" t="s">
        <v>40</v>
      </c>
      <c r="WHF42" s="71" t="s">
        <v>40</v>
      </c>
      <c r="WHG42" s="71" t="s">
        <v>40</v>
      </c>
      <c r="WHH42" s="71" t="s">
        <v>40</v>
      </c>
      <c r="WHI42" s="71" t="s">
        <v>40</v>
      </c>
      <c r="WHJ42" s="71" t="s">
        <v>40</v>
      </c>
      <c r="WHK42" s="71" t="s">
        <v>40</v>
      </c>
      <c r="WHL42" s="71" t="s">
        <v>40</v>
      </c>
      <c r="WHM42" s="71" t="s">
        <v>40</v>
      </c>
      <c r="WHN42" s="71" t="s">
        <v>40</v>
      </c>
      <c r="WHO42" s="71" t="s">
        <v>40</v>
      </c>
      <c r="WHP42" s="71" t="s">
        <v>40</v>
      </c>
      <c r="WHQ42" s="71" t="s">
        <v>40</v>
      </c>
      <c r="WHR42" s="71" t="s">
        <v>40</v>
      </c>
      <c r="WHS42" s="71" t="s">
        <v>40</v>
      </c>
      <c r="WHT42" s="71" t="s">
        <v>40</v>
      </c>
      <c r="WHU42" s="71" t="s">
        <v>40</v>
      </c>
      <c r="WHV42" s="71" t="s">
        <v>40</v>
      </c>
      <c r="WHW42" s="71" t="s">
        <v>40</v>
      </c>
      <c r="WHX42" s="71" t="s">
        <v>40</v>
      </c>
      <c r="WHY42" s="71" t="s">
        <v>40</v>
      </c>
      <c r="WHZ42" s="71" t="s">
        <v>40</v>
      </c>
      <c r="WIA42" s="71" t="s">
        <v>40</v>
      </c>
      <c r="WIB42" s="71" t="s">
        <v>40</v>
      </c>
      <c r="WIC42" s="71" t="s">
        <v>40</v>
      </c>
      <c r="WID42" s="71" t="s">
        <v>40</v>
      </c>
      <c r="WIE42" s="71" t="s">
        <v>40</v>
      </c>
      <c r="WIF42" s="71" t="s">
        <v>40</v>
      </c>
      <c r="WIG42" s="71" t="s">
        <v>40</v>
      </c>
      <c r="WIH42" s="71" t="s">
        <v>40</v>
      </c>
      <c r="WII42" s="71" t="s">
        <v>40</v>
      </c>
      <c r="WIJ42" s="71" t="s">
        <v>40</v>
      </c>
      <c r="WIK42" s="71" t="s">
        <v>40</v>
      </c>
      <c r="WIL42" s="71" t="s">
        <v>40</v>
      </c>
      <c r="WIM42" s="71" t="s">
        <v>40</v>
      </c>
      <c r="WIN42" s="71" t="s">
        <v>40</v>
      </c>
      <c r="WIO42" s="71" t="s">
        <v>40</v>
      </c>
      <c r="WIP42" s="71" t="s">
        <v>40</v>
      </c>
      <c r="WIQ42" s="71" t="s">
        <v>40</v>
      </c>
      <c r="WIR42" s="71" t="s">
        <v>40</v>
      </c>
      <c r="WIS42" s="71" t="s">
        <v>40</v>
      </c>
      <c r="WIT42" s="71" t="s">
        <v>40</v>
      </c>
      <c r="WIU42" s="71" t="s">
        <v>40</v>
      </c>
      <c r="WIV42" s="71" t="s">
        <v>40</v>
      </c>
      <c r="WIW42" s="71" t="s">
        <v>40</v>
      </c>
      <c r="WIX42" s="71" t="s">
        <v>40</v>
      </c>
      <c r="WIY42" s="71" t="s">
        <v>40</v>
      </c>
      <c r="WIZ42" s="71" t="s">
        <v>40</v>
      </c>
      <c r="WJA42" s="71" t="s">
        <v>40</v>
      </c>
      <c r="WJB42" s="71" t="s">
        <v>40</v>
      </c>
      <c r="WJC42" s="71" t="s">
        <v>40</v>
      </c>
      <c r="WJD42" s="71" t="s">
        <v>40</v>
      </c>
      <c r="WJE42" s="71" t="s">
        <v>40</v>
      </c>
      <c r="WJF42" s="71" t="s">
        <v>40</v>
      </c>
      <c r="WJG42" s="71" t="s">
        <v>40</v>
      </c>
      <c r="WJH42" s="71" t="s">
        <v>40</v>
      </c>
      <c r="WJI42" s="71" t="s">
        <v>40</v>
      </c>
      <c r="WJJ42" s="71" t="s">
        <v>40</v>
      </c>
      <c r="WJK42" s="71" t="s">
        <v>40</v>
      </c>
      <c r="WJL42" s="71" t="s">
        <v>40</v>
      </c>
      <c r="WJM42" s="71" t="s">
        <v>40</v>
      </c>
      <c r="WJN42" s="71" t="s">
        <v>40</v>
      </c>
      <c r="WJO42" s="71" t="s">
        <v>40</v>
      </c>
      <c r="WJP42" s="71" t="s">
        <v>40</v>
      </c>
      <c r="WJQ42" s="71" t="s">
        <v>40</v>
      </c>
      <c r="WJR42" s="71" t="s">
        <v>40</v>
      </c>
      <c r="WJS42" s="71" t="s">
        <v>40</v>
      </c>
      <c r="WJT42" s="71" t="s">
        <v>40</v>
      </c>
      <c r="WJU42" s="71" t="s">
        <v>40</v>
      </c>
      <c r="WJV42" s="71" t="s">
        <v>40</v>
      </c>
      <c r="WJW42" s="71" t="s">
        <v>40</v>
      </c>
      <c r="WJX42" s="71" t="s">
        <v>40</v>
      </c>
      <c r="WJY42" s="71" t="s">
        <v>40</v>
      </c>
      <c r="WJZ42" s="71" t="s">
        <v>40</v>
      </c>
      <c r="WKA42" s="71" t="s">
        <v>40</v>
      </c>
      <c r="WKB42" s="71" t="s">
        <v>40</v>
      </c>
      <c r="WKC42" s="71" t="s">
        <v>40</v>
      </c>
      <c r="WKD42" s="71" t="s">
        <v>40</v>
      </c>
      <c r="WKE42" s="71" t="s">
        <v>40</v>
      </c>
      <c r="WKF42" s="71" t="s">
        <v>40</v>
      </c>
      <c r="WKG42" s="71" t="s">
        <v>40</v>
      </c>
      <c r="WKH42" s="71" t="s">
        <v>40</v>
      </c>
      <c r="WKI42" s="71" t="s">
        <v>40</v>
      </c>
      <c r="WKJ42" s="71" t="s">
        <v>40</v>
      </c>
      <c r="WKK42" s="71" t="s">
        <v>40</v>
      </c>
      <c r="WKL42" s="71" t="s">
        <v>40</v>
      </c>
      <c r="WKM42" s="71" t="s">
        <v>40</v>
      </c>
      <c r="WKN42" s="71" t="s">
        <v>40</v>
      </c>
      <c r="WKO42" s="71" t="s">
        <v>40</v>
      </c>
      <c r="WKP42" s="71" t="s">
        <v>40</v>
      </c>
      <c r="WKQ42" s="71" t="s">
        <v>40</v>
      </c>
      <c r="WKR42" s="71" t="s">
        <v>40</v>
      </c>
      <c r="WKS42" s="71" t="s">
        <v>40</v>
      </c>
      <c r="WKT42" s="71" t="s">
        <v>40</v>
      </c>
      <c r="WKU42" s="71" t="s">
        <v>40</v>
      </c>
      <c r="WKV42" s="71" t="s">
        <v>40</v>
      </c>
      <c r="WKW42" s="71" t="s">
        <v>40</v>
      </c>
      <c r="WKX42" s="71" t="s">
        <v>40</v>
      </c>
      <c r="WKY42" s="71" t="s">
        <v>40</v>
      </c>
      <c r="WKZ42" s="71" t="s">
        <v>40</v>
      </c>
      <c r="WLA42" s="71" t="s">
        <v>40</v>
      </c>
      <c r="WLB42" s="71" t="s">
        <v>40</v>
      </c>
      <c r="WLC42" s="71" t="s">
        <v>40</v>
      </c>
      <c r="WLD42" s="71" t="s">
        <v>40</v>
      </c>
      <c r="WLE42" s="71" t="s">
        <v>40</v>
      </c>
      <c r="WLF42" s="71" t="s">
        <v>40</v>
      </c>
      <c r="WLG42" s="71" t="s">
        <v>40</v>
      </c>
      <c r="WLH42" s="71" t="s">
        <v>40</v>
      </c>
      <c r="WLI42" s="71" t="s">
        <v>40</v>
      </c>
      <c r="WLJ42" s="71" t="s">
        <v>40</v>
      </c>
      <c r="WLK42" s="71" t="s">
        <v>40</v>
      </c>
      <c r="WLL42" s="71" t="s">
        <v>40</v>
      </c>
      <c r="WLM42" s="71" t="s">
        <v>40</v>
      </c>
      <c r="WLN42" s="71" t="s">
        <v>40</v>
      </c>
      <c r="WLO42" s="71" t="s">
        <v>40</v>
      </c>
      <c r="WLP42" s="71" t="s">
        <v>40</v>
      </c>
      <c r="WLQ42" s="71" t="s">
        <v>40</v>
      </c>
      <c r="WLR42" s="71" t="s">
        <v>40</v>
      </c>
      <c r="WLS42" s="71" t="s">
        <v>40</v>
      </c>
      <c r="WLT42" s="71" t="s">
        <v>40</v>
      </c>
      <c r="WLU42" s="71" t="s">
        <v>40</v>
      </c>
      <c r="WLV42" s="71" t="s">
        <v>40</v>
      </c>
      <c r="WLW42" s="71" t="s">
        <v>40</v>
      </c>
      <c r="WLX42" s="71" t="s">
        <v>40</v>
      </c>
      <c r="WLY42" s="71" t="s">
        <v>40</v>
      </c>
      <c r="WLZ42" s="71" t="s">
        <v>40</v>
      </c>
      <c r="WMA42" s="71" t="s">
        <v>40</v>
      </c>
      <c r="WMB42" s="71" t="s">
        <v>40</v>
      </c>
      <c r="WMC42" s="71" t="s">
        <v>40</v>
      </c>
      <c r="WMD42" s="71" t="s">
        <v>40</v>
      </c>
      <c r="WME42" s="71" t="s">
        <v>40</v>
      </c>
      <c r="WMF42" s="71" t="s">
        <v>40</v>
      </c>
      <c r="WMG42" s="71" t="s">
        <v>40</v>
      </c>
      <c r="WMH42" s="71" t="s">
        <v>40</v>
      </c>
      <c r="WMI42" s="71" t="s">
        <v>40</v>
      </c>
      <c r="WMJ42" s="71" t="s">
        <v>40</v>
      </c>
      <c r="WMK42" s="71" t="s">
        <v>40</v>
      </c>
      <c r="WML42" s="71" t="s">
        <v>40</v>
      </c>
      <c r="WMM42" s="71" t="s">
        <v>40</v>
      </c>
      <c r="WMN42" s="71" t="s">
        <v>40</v>
      </c>
      <c r="WMO42" s="71" t="s">
        <v>40</v>
      </c>
      <c r="WMP42" s="71" t="s">
        <v>40</v>
      </c>
      <c r="WMQ42" s="71" t="s">
        <v>40</v>
      </c>
      <c r="WMR42" s="71" t="s">
        <v>40</v>
      </c>
      <c r="WMS42" s="71" t="s">
        <v>40</v>
      </c>
      <c r="WMT42" s="71" t="s">
        <v>40</v>
      </c>
      <c r="WMU42" s="71" t="s">
        <v>40</v>
      </c>
      <c r="WMV42" s="71" t="s">
        <v>40</v>
      </c>
      <c r="WMW42" s="71" t="s">
        <v>40</v>
      </c>
      <c r="WMX42" s="71" t="s">
        <v>40</v>
      </c>
      <c r="WMY42" s="71" t="s">
        <v>40</v>
      </c>
      <c r="WMZ42" s="71" t="s">
        <v>40</v>
      </c>
      <c r="WNA42" s="71" t="s">
        <v>40</v>
      </c>
      <c r="WNB42" s="71" t="s">
        <v>40</v>
      </c>
      <c r="WNC42" s="71" t="s">
        <v>40</v>
      </c>
      <c r="WND42" s="71" t="s">
        <v>40</v>
      </c>
      <c r="WNE42" s="71" t="s">
        <v>40</v>
      </c>
      <c r="WNF42" s="71" t="s">
        <v>40</v>
      </c>
      <c r="WNG42" s="71" t="s">
        <v>40</v>
      </c>
      <c r="WNH42" s="71" t="s">
        <v>40</v>
      </c>
      <c r="WNI42" s="71" t="s">
        <v>40</v>
      </c>
      <c r="WNJ42" s="71" t="s">
        <v>40</v>
      </c>
      <c r="WNK42" s="71" t="s">
        <v>40</v>
      </c>
      <c r="WNL42" s="71" t="s">
        <v>40</v>
      </c>
      <c r="WNM42" s="71" t="s">
        <v>40</v>
      </c>
      <c r="WNN42" s="71" t="s">
        <v>40</v>
      </c>
      <c r="WNO42" s="71" t="s">
        <v>40</v>
      </c>
      <c r="WNP42" s="71" t="s">
        <v>40</v>
      </c>
      <c r="WNQ42" s="71" t="s">
        <v>40</v>
      </c>
      <c r="WNR42" s="71" t="s">
        <v>40</v>
      </c>
      <c r="WNS42" s="71" t="s">
        <v>40</v>
      </c>
      <c r="WNT42" s="71" t="s">
        <v>40</v>
      </c>
      <c r="WNU42" s="71" t="s">
        <v>40</v>
      </c>
      <c r="WNV42" s="71" t="s">
        <v>40</v>
      </c>
      <c r="WNW42" s="71" t="s">
        <v>40</v>
      </c>
      <c r="WNX42" s="71" t="s">
        <v>40</v>
      </c>
      <c r="WNY42" s="71" t="s">
        <v>40</v>
      </c>
      <c r="WNZ42" s="71" t="s">
        <v>40</v>
      </c>
      <c r="WOA42" s="71" t="s">
        <v>40</v>
      </c>
      <c r="WOB42" s="71" t="s">
        <v>40</v>
      </c>
      <c r="WOC42" s="71" t="s">
        <v>40</v>
      </c>
      <c r="WOD42" s="71" t="s">
        <v>40</v>
      </c>
      <c r="WOE42" s="71" t="s">
        <v>40</v>
      </c>
      <c r="WOF42" s="71" t="s">
        <v>40</v>
      </c>
      <c r="WOG42" s="71" t="s">
        <v>40</v>
      </c>
      <c r="WOH42" s="71" t="s">
        <v>40</v>
      </c>
      <c r="WOI42" s="71" t="s">
        <v>40</v>
      </c>
      <c r="WOJ42" s="71" t="s">
        <v>40</v>
      </c>
      <c r="WOK42" s="71" t="s">
        <v>40</v>
      </c>
      <c r="WOL42" s="71" t="s">
        <v>40</v>
      </c>
      <c r="WOM42" s="71" t="s">
        <v>40</v>
      </c>
      <c r="WON42" s="71" t="s">
        <v>40</v>
      </c>
      <c r="WOO42" s="71" t="s">
        <v>40</v>
      </c>
      <c r="WOP42" s="71" t="s">
        <v>40</v>
      </c>
      <c r="WOQ42" s="71" t="s">
        <v>40</v>
      </c>
      <c r="WOR42" s="71" t="s">
        <v>40</v>
      </c>
      <c r="WOS42" s="71" t="s">
        <v>40</v>
      </c>
      <c r="WOT42" s="71" t="s">
        <v>40</v>
      </c>
      <c r="WOU42" s="71" t="s">
        <v>40</v>
      </c>
      <c r="WOV42" s="71" t="s">
        <v>40</v>
      </c>
      <c r="WOW42" s="71" t="s">
        <v>40</v>
      </c>
      <c r="WOX42" s="71" t="s">
        <v>40</v>
      </c>
      <c r="WOY42" s="71" t="s">
        <v>40</v>
      </c>
      <c r="WOZ42" s="71" t="s">
        <v>40</v>
      </c>
      <c r="WPA42" s="71" t="s">
        <v>40</v>
      </c>
      <c r="WPB42" s="71" t="s">
        <v>40</v>
      </c>
      <c r="WPC42" s="71" t="s">
        <v>40</v>
      </c>
      <c r="WPD42" s="71" t="s">
        <v>40</v>
      </c>
      <c r="WPE42" s="71" t="s">
        <v>40</v>
      </c>
      <c r="WPF42" s="71" t="s">
        <v>40</v>
      </c>
      <c r="WPG42" s="71" t="s">
        <v>40</v>
      </c>
      <c r="WPH42" s="71" t="s">
        <v>40</v>
      </c>
      <c r="WPI42" s="71" t="s">
        <v>40</v>
      </c>
      <c r="WPJ42" s="71" t="s">
        <v>40</v>
      </c>
      <c r="WPK42" s="71" t="s">
        <v>40</v>
      </c>
      <c r="WPL42" s="71" t="s">
        <v>40</v>
      </c>
      <c r="WPM42" s="71" t="s">
        <v>40</v>
      </c>
      <c r="WPN42" s="71" t="s">
        <v>40</v>
      </c>
      <c r="WPO42" s="71" t="s">
        <v>40</v>
      </c>
      <c r="WPP42" s="71" t="s">
        <v>40</v>
      </c>
      <c r="WPQ42" s="71" t="s">
        <v>40</v>
      </c>
      <c r="WPR42" s="71" t="s">
        <v>40</v>
      </c>
      <c r="WPS42" s="71" t="s">
        <v>40</v>
      </c>
      <c r="WPT42" s="71" t="s">
        <v>40</v>
      </c>
      <c r="WPU42" s="71" t="s">
        <v>40</v>
      </c>
      <c r="WPV42" s="71" t="s">
        <v>40</v>
      </c>
      <c r="WPW42" s="71" t="s">
        <v>40</v>
      </c>
      <c r="WPX42" s="71" t="s">
        <v>40</v>
      </c>
      <c r="WPY42" s="71" t="s">
        <v>40</v>
      </c>
      <c r="WPZ42" s="71" t="s">
        <v>40</v>
      </c>
      <c r="WQA42" s="71" t="s">
        <v>40</v>
      </c>
      <c r="WQB42" s="71" t="s">
        <v>40</v>
      </c>
      <c r="WQC42" s="71" t="s">
        <v>40</v>
      </c>
      <c r="WQD42" s="71" t="s">
        <v>40</v>
      </c>
      <c r="WQE42" s="71" t="s">
        <v>40</v>
      </c>
      <c r="WQF42" s="71" t="s">
        <v>40</v>
      </c>
      <c r="WQG42" s="71" t="s">
        <v>40</v>
      </c>
      <c r="WQH42" s="71" t="s">
        <v>40</v>
      </c>
      <c r="WQI42" s="71" t="s">
        <v>40</v>
      </c>
      <c r="WQJ42" s="71" t="s">
        <v>40</v>
      </c>
      <c r="WQK42" s="71" t="s">
        <v>40</v>
      </c>
      <c r="WQL42" s="71" t="s">
        <v>40</v>
      </c>
      <c r="WQM42" s="71" t="s">
        <v>40</v>
      </c>
      <c r="WQN42" s="71" t="s">
        <v>40</v>
      </c>
      <c r="WQO42" s="71" t="s">
        <v>40</v>
      </c>
      <c r="WQP42" s="71" t="s">
        <v>40</v>
      </c>
      <c r="WQQ42" s="71" t="s">
        <v>40</v>
      </c>
      <c r="WQR42" s="71" t="s">
        <v>40</v>
      </c>
      <c r="WQS42" s="71" t="s">
        <v>40</v>
      </c>
      <c r="WQT42" s="71" t="s">
        <v>40</v>
      </c>
      <c r="WQU42" s="71" t="s">
        <v>40</v>
      </c>
      <c r="WQV42" s="71" t="s">
        <v>40</v>
      </c>
      <c r="WQW42" s="71" t="s">
        <v>40</v>
      </c>
      <c r="WQX42" s="71" t="s">
        <v>40</v>
      </c>
      <c r="WQY42" s="71" t="s">
        <v>40</v>
      </c>
      <c r="WQZ42" s="71" t="s">
        <v>40</v>
      </c>
      <c r="WRA42" s="71" t="s">
        <v>40</v>
      </c>
      <c r="WRB42" s="71" t="s">
        <v>40</v>
      </c>
      <c r="WRC42" s="71" t="s">
        <v>40</v>
      </c>
      <c r="WRD42" s="71" t="s">
        <v>40</v>
      </c>
      <c r="WRE42" s="71" t="s">
        <v>40</v>
      </c>
      <c r="WRF42" s="71" t="s">
        <v>40</v>
      </c>
      <c r="WRG42" s="71" t="s">
        <v>40</v>
      </c>
      <c r="WRH42" s="71" t="s">
        <v>40</v>
      </c>
      <c r="WRI42" s="71" t="s">
        <v>40</v>
      </c>
      <c r="WRJ42" s="71" t="s">
        <v>40</v>
      </c>
      <c r="WRK42" s="71" t="s">
        <v>40</v>
      </c>
      <c r="WRL42" s="71" t="s">
        <v>40</v>
      </c>
      <c r="WRM42" s="71" t="s">
        <v>40</v>
      </c>
      <c r="WRN42" s="71" t="s">
        <v>40</v>
      </c>
      <c r="WRO42" s="71" t="s">
        <v>40</v>
      </c>
      <c r="WRP42" s="71" t="s">
        <v>40</v>
      </c>
      <c r="WRQ42" s="71" t="s">
        <v>40</v>
      </c>
      <c r="WRR42" s="71" t="s">
        <v>40</v>
      </c>
      <c r="WRS42" s="71" t="s">
        <v>40</v>
      </c>
      <c r="WRT42" s="71" t="s">
        <v>40</v>
      </c>
      <c r="WRU42" s="71" t="s">
        <v>40</v>
      </c>
      <c r="WRV42" s="71" t="s">
        <v>40</v>
      </c>
      <c r="WRW42" s="71" t="s">
        <v>40</v>
      </c>
      <c r="WRX42" s="71" t="s">
        <v>40</v>
      </c>
      <c r="WRY42" s="71" t="s">
        <v>40</v>
      </c>
      <c r="WRZ42" s="71" t="s">
        <v>40</v>
      </c>
      <c r="WSA42" s="71" t="s">
        <v>40</v>
      </c>
      <c r="WSB42" s="71" t="s">
        <v>40</v>
      </c>
      <c r="WSC42" s="71" t="s">
        <v>40</v>
      </c>
      <c r="WSD42" s="71" t="s">
        <v>40</v>
      </c>
      <c r="WSE42" s="71" t="s">
        <v>40</v>
      </c>
      <c r="WSF42" s="71" t="s">
        <v>40</v>
      </c>
      <c r="WSG42" s="71" t="s">
        <v>40</v>
      </c>
      <c r="WSH42" s="71" t="s">
        <v>40</v>
      </c>
      <c r="WSI42" s="71" t="s">
        <v>40</v>
      </c>
      <c r="WSJ42" s="71" t="s">
        <v>40</v>
      </c>
      <c r="WSK42" s="71" t="s">
        <v>40</v>
      </c>
      <c r="WSL42" s="71" t="s">
        <v>40</v>
      </c>
      <c r="WSM42" s="71" t="s">
        <v>40</v>
      </c>
      <c r="WSN42" s="71" t="s">
        <v>40</v>
      </c>
      <c r="WSO42" s="71" t="s">
        <v>40</v>
      </c>
      <c r="WSP42" s="71" t="s">
        <v>40</v>
      </c>
      <c r="WSQ42" s="71" t="s">
        <v>40</v>
      </c>
      <c r="WSR42" s="71" t="s">
        <v>40</v>
      </c>
      <c r="WSS42" s="71" t="s">
        <v>40</v>
      </c>
      <c r="WST42" s="71" t="s">
        <v>40</v>
      </c>
      <c r="WSU42" s="71" t="s">
        <v>40</v>
      </c>
      <c r="WSV42" s="71" t="s">
        <v>40</v>
      </c>
      <c r="WSW42" s="71" t="s">
        <v>40</v>
      </c>
      <c r="WSX42" s="71" t="s">
        <v>40</v>
      </c>
      <c r="WSY42" s="71" t="s">
        <v>40</v>
      </c>
      <c r="WSZ42" s="71" t="s">
        <v>40</v>
      </c>
      <c r="WTA42" s="71" t="s">
        <v>40</v>
      </c>
      <c r="WTB42" s="71" t="s">
        <v>40</v>
      </c>
      <c r="WTC42" s="71" t="s">
        <v>40</v>
      </c>
      <c r="WTD42" s="71" t="s">
        <v>40</v>
      </c>
      <c r="WTE42" s="71" t="s">
        <v>40</v>
      </c>
      <c r="WTF42" s="71" t="s">
        <v>40</v>
      </c>
      <c r="WTG42" s="71" t="s">
        <v>40</v>
      </c>
      <c r="WTH42" s="71" t="s">
        <v>40</v>
      </c>
      <c r="WTI42" s="71" t="s">
        <v>40</v>
      </c>
      <c r="WTJ42" s="71" t="s">
        <v>40</v>
      </c>
      <c r="WTK42" s="71" t="s">
        <v>40</v>
      </c>
      <c r="WTL42" s="71" t="s">
        <v>40</v>
      </c>
      <c r="WTM42" s="71" t="s">
        <v>40</v>
      </c>
      <c r="WTN42" s="71" t="s">
        <v>40</v>
      </c>
      <c r="WTO42" s="71" t="s">
        <v>40</v>
      </c>
      <c r="WTP42" s="71" t="s">
        <v>40</v>
      </c>
      <c r="WTQ42" s="71" t="s">
        <v>40</v>
      </c>
      <c r="WTR42" s="71" t="s">
        <v>40</v>
      </c>
      <c r="WTS42" s="71" t="s">
        <v>40</v>
      </c>
      <c r="WTT42" s="71" t="s">
        <v>40</v>
      </c>
      <c r="WTU42" s="71" t="s">
        <v>40</v>
      </c>
      <c r="WTV42" s="71" t="s">
        <v>40</v>
      </c>
      <c r="WTW42" s="71" t="s">
        <v>40</v>
      </c>
      <c r="WTX42" s="71" t="s">
        <v>40</v>
      </c>
      <c r="WTY42" s="71" t="s">
        <v>40</v>
      </c>
      <c r="WTZ42" s="71" t="s">
        <v>40</v>
      </c>
      <c r="WUA42" s="71" t="s">
        <v>40</v>
      </c>
      <c r="WUB42" s="71" t="s">
        <v>40</v>
      </c>
      <c r="WUC42" s="71" t="s">
        <v>40</v>
      </c>
      <c r="WUD42" s="71" t="s">
        <v>40</v>
      </c>
      <c r="WUE42" s="71" t="s">
        <v>40</v>
      </c>
      <c r="WUF42" s="71" t="s">
        <v>40</v>
      </c>
      <c r="WUG42" s="71" t="s">
        <v>40</v>
      </c>
      <c r="WUH42" s="71" t="s">
        <v>40</v>
      </c>
      <c r="WUI42" s="71" t="s">
        <v>40</v>
      </c>
      <c r="WUJ42" s="71" t="s">
        <v>40</v>
      </c>
      <c r="WUK42" s="71" t="s">
        <v>40</v>
      </c>
      <c r="WUL42" s="71" t="s">
        <v>40</v>
      </c>
      <c r="WUM42" s="71" t="s">
        <v>40</v>
      </c>
      <c r="WUN42" s="71" t="s">
        <v>40</v>
      </c>
      <c r="WUO42" s="71" t="s">
        <v>40</v>
      </c>
      <c r="WUP42" s="71" t="s">
        <v>40</v>
      </c>
      <c r="WUQ42" s="71" t="s">
        <v>40</v>
      </c>
      <c r="WUR42" s="71" t="s">
        <v>40</v>
      </c>
      <c r="WUS42" s="71" t="s">
        <v>40</v>
      </c>
      <c r="WUT42" s="71" t="s">
        <v>40</v>
      </c>
      <c r="WUU42" s="71" t="s">
        <v>40</v>
      </c>
      <c r="WUV42" s="71" t="s">
        <v>40</v>
      </c>
      <c r="WUW42" s="71" t="s">
        <v>40</v>
      </c>
      <c r="WUX42" s="71" t="s">
        <v>40</v>
      </c>
      <c r="WUY42" s="71" t="s">
        <v>40</v>
      </c>
      <c r="WUZ42" s="71" t="s">
        <v>40</v>
      </c>
      <c r="WVA42" s="71" t="s">
        <v>40</v>
      </c>
      <c r="WVB42" s="71" t="s">
        <v>40</v>
      </c>
      <c r="WVC42" s="71" t="s">
        <v>40</v>
      </c>
      <c r="WVD42" s="71" t="s">
        <v>40</v>
      </c>
      <c r="WVE42" s="71" t="s">
        <v>40</v>
      </c>
      <c r="WVF42" s="71" t="s">
        <v>40</v>
      </c>
      <c r="WVG42" s="71" t="s">
        <v>40</v>
      </c>
      <c r="WVH42" s="71" t="s">
        <v>40</v>
      </c>
      <c r="WVI42" s="71" t="s">
        <v>40</v>
      </c>
      <c r="WVJ42" s="71" t="s">
        <v>40</v>
      </c>
      <c r="WVK42" s="71" t="s">
        <v>40</v>
      </c>
      <c r="WVL42" s="71" t="s">
        <v>40</v>
      </c>
      <c r="WVM42" s="71" t="s">
        <v>40</v>
      </c>
      <c r="WVN42" s="71" t="s">
        <v>40</v>
      </c>
      <c r="WVO42" s="71" t="s">
        <v>40</v>
      </c>
      <c r="WVP42" s="71" t="s">
        <v>40</v>
      </c>
      <c r="WVQ42" s="71" t="s">
        <v>40</v>
      </c>
      <c r="WVR42" s="71" t="s">
        <v>40</v>
      </c>
      <c r="WVS42" s="71" t="s">
        <v>40</v>
      </c>
      <c r="WVT42" s="71" t="s">
        <v>40</v>
      </c>
      <c r="WVU42" s="71" t="s">
        <v>40</v>
      </c>
      <c r="WVV42" s="71" t="s">
        <v>40</v>
      </c>
      <c r="WVW42" s="71" t="s">
        <v>40</v>
      </c>
      <c r="WVX42" s="71" t="s">
        <v>40</v>
      </c>
      <c r="WVY42" s="71" t="s">
        <v>40</v>
      </c>
      <c r="WVZ42" s="71" t="s">
        <v>40</v>
      </c>
      <c r="WWA42" s="71" t="s">
        <v>40</v>
      </c>
      <c r="WWB42" s="71" t="s">
        <v>40</v>
      </c>
      <c r="WWC42" s="71" t="s">
        <v>40</v>
      </c>
      <c r="WWD42" s="71" t="s">
        <v>40</v>
      </c>
      <c r="WWE42" s="71" t="s">
        <v>40</v>
      </c>
      <c r="WWF42" s="71" t="s">
        <v>40</v>
      </c>
      <c r="WWG42" s="71" t="s">
        <v>40</v>
      </c>
      <c r="WWH42" s="71" t="s">
        <v>40</v>
      </c>
      <c r="WWI42" s="71" t="s">
        <v>40</v>
      </c>
      <c r="WWJ42" s="71" t="s">
        <v>40</v>
      </c>
      <c r="WWK42" s="71" t="s">
        <v>40</v>
      </c>
      <c r="WWL42" s="71" t="s">
        <v>40</v>
      </c>
      <c r="WWM42" s="71" t="s">
        <v>40</v>
      </c>
      <c r="WWN42" s="71" t="s">
        <v>40</v>
      </c>
      <c r="WWO42" s="71" t="s">
        <v>40</v>
      </c>
      <c r="WWP42" s="71" t="s">
        <v>40</v>
      </c>
      <c r="WWQ42" s="71" t="s">
        <v>40</v>
      </c>
      <c r="WWR42" s="71" t="s">
        <v>40</v>
      </c>
      <c r="WWS42" s="71" t="s">
        <v>40</v>
      </c>
      <c r="WWT42" s="71" t="s">
        <v>40</v>
      </c>
      <c r="WWU42" s="71" t="s">
        <v>40</v>
      </c>
      <c r="WWV42" s="71" t="s">
        <v>40</v>
      </c>
      <c r="WWW42" s="71" t="s">
        <v>40</v>
      </c>
      <c r="WWX42" s="71" t="s">
        <v>40</v>
      </c>
      <c r="WWY42" s="71" t="s">
        <v>40</v>
      </c>
      <c r="WWZ42" s="71" t="s">
        <v>40</v>
      </c>
      <c r="WXA42" s="71" t="s">
        <v>40</v>
      </c>
      <c r="WXB42" s="71" t="s">
        <v>40</v>
      </c>
      <c r="WXC42" s="71" t="s">
        <v>40</v>
      </c>
      <c r="WXD42" s="71" t="s">
        <v>40</v>
      </c>
      <c r="WXE42" s="71" t="s">
        <v>40</v>
      </c>
      <c r="WXF42" s="71" t="s">
        <v>40</v>
      </c>
      <c r="WXG42" s="71" t="s">
        <v>40</v>
      </c>
      <c r="WXH42" s="71" t="s">
        <v>40</v>
      </c>
      <c r="WXI42" s="71" t="s">
        <v>40</v>
      </c>
      <c r="WXJ42" s="71" t="s">
        <v>40</v>
      </c>
      <c r="WXK42" s="71" t="s">
        <v>40</v>
      </c>
      <c r="WXL42" s="71" t="s">
        <v>40</v>
      </c>
      <c r="WXM42" s="71" t="s">
        <v>40</v>
      </c>
      <c r="WXN42" s="71" t="s">
        <v>40</v>
      </c>
      <c r="WXO42" s="71" t="s">
        <v>40</v>
      </c>
      <c r="WXP42" s="71" t="s">
        <v>40</v>
      </c>
      <c r="WXQ42" s="71" t="s">
        <v>40</v>
      </c>
      <c r="WXR42" s="71" t="s">
        <v>40</v>
      </c>
      <c r="WXS42" s="71" t="s">
        <v>40</v>
      </c>
      <c r="WXT42" s="71" t="s">
        <v>40</v>
      </c>
      <c r="WXU42" s="71" t="s">
        <v>40</v>
      </c>
      <c r="WXV42" s="71" t="s">
        <v>40</v>
      </c>
      <c r="WXW42" s="71" t="s">
        <v>40</v>
      </c>
      <c r="WXX42" s="71" t="s">
        <v>40</v>
      </c>
      <c r="WXY42" s="71" t="s">
        <v>40</v>
      </c>
      <c r="WXZ42" s="71" t="s">
        <v>40</v>
      </c>
      <c r="WYA42" s="71" t="s">
        <v>40</v>
      </c>
      <c r="WYB42" s="71" t="s">
        <v>40</v>
      </c>
      <c r="WYC42" s="71" t="s">
        <v>40</v>
      </c>
      <c r="WYD42" s="71" t="s">
        <v>40</v>
      </c>
      <c r="WYE42" s="71" t="s">
        <v>40</v>
      </c>
      <c r="WYF42" s="71" t="s">
        <v>40</v>
      </c>
      <c r="WYG42" s="71" t="s">
        <v>40</v>
      </c>
      <c r="WYH42" s="71" t="s">
        <v>40</v>
      </c>
      <c r="WYI42" s="71" t="s">
        <v>40</v>
      </c>
      <c r="WYJ42" s="71" t="s">
        <v>40</v>
      </c>
      <c r="WYK42" s="71" t="s">
        <v>40</v>
      </c>
      <c r="WYL42" s="71" t="s">
        <v>40</v>
      </c>
      <c r="WYM42" s="71" t="s">
        <v>40</v>
      </c>
      <c r="WYN42" s="71" t="s">
        <v>40</v>
      </c>
      <c r="WYO42" s="71" t="s">
        <v>40</v>
      </c>
      <c r="WYP42" s="71" t="s">
        <v>40</v>
      </c>
      <c r="WYQ42" s="71" t="s">
        <v>40</v>
      </c>
      <c r="WYR42" s="71" t="s">
        <v>40</v>
      </c>
      <c r="WYS42" s="71" t="s">
        <v>40</v>
      </c>
      <c r="WYT42" s="71" t="s">
        <v>40</v>
      </c>
      <c r="WYU42" s="71" t="s">
        <v>40</v>
      </c>
      <c r="WYV42" s="71" t="s">
        <v>40</v>
      </c>
      <c r="WYW42" s="71" t="s">
        <v>40</v>
      </c>
      <c r="WYX42" s="71" t="s">
        <v>40</v>
      </c>
      <c r="WYY42" s="71" t="s">
        <v>40</v>
      </c>
      <c r="WYZ42" s="71" t="s">
        <v>40</v>
      </c>
      <c r="WZA42" s="71" t="s">
        <v>40</v>
      </c>
      <c r="WZB42" s="71" t="s">
        <v>40</v>
      </c>
      <c r="WZC42" s="71" t="s">
        <v>40</v>
      </c>
      <c r="WZD42" s="71" t="s">
        <v>40</v>
      </c>
      <c r="WZE42" s="71" t="s">
        <v>40</v>
      </c>
      <c r="WZF42" s="71" t="s">
        <v>40</v>
      </c>
      <c r="WZG42" s="71" t="s">
        <v>40</v>
      </c>
      <c r="WZH42" s="71" t="s">
        <v>40</v>
      </c>
      <c r="WZI42" s="71" t="s">
        <v>40</v>
      </c>
      <c r="WZJ42" s="71" t="s">
        <v>40</v>
      </c>
      <c r="WZK42" s="71" t="s">
        <v>40</v>
      </c>
      <c r="WZL42" s="71" t="s">
        <v>40</v>
      </c>
      <c r="WZM42" s="71" t="s">
        <v>40</v>
      </c>
      <c r="WZN42" s="71" t="s">
        <v>40</v>
      </c>
      <c r="WZO42" s="71" t="s">
        <v>40</v>
      </c>
      <c r="WZP42" s="71" t="s">
        <v>40</v>
      </c>
      <c r="WZQ42" s="71" t="s">
        <v>40</v>
      </c>
      <c r="WZR42" s="71" t="s">
        <v>40</v>
      </c>
      <c r="WZS42" s="71" t="s">
        <v>40</v>
      </c>
      <c r="WZT42" s="71" t="s">
        <v>40</v>
      </c>
      <c r="WZU42" s="71" t="s">
        <v>40</v>
      </c>
      <c r="WZV42" s="71" t="s">
        <v>40</v>
      </c>
      <c r="WZW42" s="71" t="s">
        <v>40</v>
      </c>
      <c r="WZX42" s="71" t="s">
        <v>40</v>
      </c>
      <c r="WZY42" s="71" t="s">
        <v>40</v>
      </c>
      <c r="WZZ42" s="71" t="s">
        <v>40</v>
      </c>
      <c r="XAA42" s="71" t="s">
        <v>40</v>
      </c>
      <c r="XAB42" s="71" t="s">
        <v>40</v>
      </c>
      <c r="XAC42" s="71" t="s">
        <v>40</v>
      </c>
      <c r="XAD42" s="71" t="s">
        <v>40</v>
      </c>
      <c r="XAE42" s="71" t="s">
        <v>40</v>
      </c>
      <c r="XAF42" s="71" t="s">
        <v>40</v>
      </c>
      <c r="XAG42" s="71" t="s">
        <v>40</v>
      </c>
      <c r="XAH42" s="71" t="s">
        <v>40</v>
      </c>
      <c r="XAI42" s="71" t="s">
        <v>40</v>
      </c>
      <c r="XAJ42" s="71" t="s">
        <v>40</v>
      </c>
      <c r="XAK42" s="71" t="s">
        <v>40</v>
      </c>
      <c r="XAL42" s="71" t="s">
        <v>40</v>
      </c>
      <c r="XAM42" s="71" t="s">
        <v>40</v>
      </c>
      <c r="XAN42" s="71" t="s">
        <v>40</v>
      </c>
      <c r="XAO42" s="71" t="s">
        <v>40</v>
      </c>
      <c r="XAP42" s="71" t="s">
        <v>40</v>
      </c>
      <c r="XAQ42" s="71" t="s">
        <v>40</v>
      </c>
      <c r="XAR42" s="71" t="s">
        <v>40</v>
      </c>
      <c r="XAS42" s="71" t="s">
        <v>40</v>
      </c>
      <c r="XAT42" s="71" t="s">
        <v>40</v>
      </c>
      <c r="XAU42" s="71" t="s">
        <v>40</v>
      </c>
      <c r="XAV42" s="71" t="s">
        <v>40</v>
      </c>
      <c r="XAW42" s="71" t="s">
        <v>40</v>
      </c>
      <c r="XAX42" s="71" t="s">
        <v>40</v>
      </c>
      <c r="XAY42" s="71" t="s">
        <v>40</v>
      </c>
      <c r="XAZ42" s="71" t="s">
        <v>40</v>
      </c>
      <c r="XBA42" s="71" t="s">
        <v>40</v>
      </c>
      <c r="XBB42" s="71" t="s">
        <v>40</v>
      </c>
      <c r="XBC42" s="71" t="s">
        <v>40</v>
      </c>
      <c r="XBD42" s="71" t="s">
        <v>40</v>
      </c>
      <c r="XBE42" s="71" t="s">
        <v>40</v>
      </c>
      <c r="XBF42" s="71" t="s">
        <v>40</v>
      </c>
      <c r="XBG42" s="71" t="s">
        <v>40</v>
      </c>
      <c r="XBH42" s="71" t="s">
        <v>40</v>
      </c>
      <c r="XBI42" s="71" t="s">
        <v>40</v>
      </c>
      <c r="XBJ42" s="71" t="s">
        <v>40</v>
      </c>
      <c r="XBK42" s="71" t="s">
        <v>40</v>
      </c>
      <c r="XBL42" s="71" t="s">
        <v>40</v>
      </c>
      <c r="XBM42" s="71" t="s">
        <v>40</v>
      </c>
      <c r="XBN42" s="71" t="s">
        <v>40</v>
      </c>
      <c r="XBO42" s="71" t="s">
        <v>40</v>
      </c>
      <c r="XBP42" s="71" t="s">
        <v>40</v>
      </c>
      <c r="XBQ42" s="71" t="s">
        <v>40</v>
      </c>
      <c r="XBR42" s="71" t="s">
        <v>40</v>
      </c>
      <c r="XBS42" s="71" t="s">
        <v>40</v>
      </c>
      <c r="XBT42" s="71" t="s">
        <v>40</v>
      </c>
      <c r="XBU42" s="71" t="s">
        <v>40</v>
      </c>
      <c r="XBV42" s="71" t="s">
        <v>40</v>
      </c>
      <c r="XBW42" s="71" t="s">
        <v>40</v>
      </c>
      <c r="XBX42" s="71" t="s">
        <v>40</v>
      </c>
      <c r="XBY42" s="71" t="s">
        <v>40</v>
      </c>
      <c r="XBZ42" s="71" t="s">
        <v>40</v>
      </c>
      <c r="XCA42" s="71" t="s">
        <v>40</v>
      </c>
      <c r="XCB42" s="71" t="s">
        <v>40</v>
      </c>
      <c r="XCC42" s="71" t="s">
        <v>40</v>
      </c>
      <c r="XCD42" s="71" t="s">
        <v>40</v>
      </c>
      <c r="XCE42" s="71" t="s">
        <v>40</v>
      </c>
      <c r="XCF42" s="71" t="s">
        <v>40</v>
      </c>
      <c r="XCG42" s="71" t="s">
        <v>40</v>
      </c>
      <c r="XCH42" s="71" t="s">
        <v>40</v>
      </c>
      <c r="XCI42" s="71" t="s">
        <v>40</v>
      </c>
      <c r="XCJ42" s="71" t="s">
        <v>40</v>
      </c>
      <c r="XCK42" s="71" t="s">
        <v>40</v>
      </c>
      <c r="XCL42" s="71" t="s">
        <v>40</v>
      </c>
      <c r="XCM42" s="71" t="s">
        <v>40</v>
      </c>
      <c r="XCN42" s="71" t="s">
        <v>40</v>
      </c>
      <c r="XCO42" s="71" t="s">
        <v>40</v>
      </c>
      <c r="XCP42" s="71" t="s">
        <v>40</v>
      </c>
      <c r="XCQ42" s="71" t="s">
        <v>40</v>
      </c>
      <c r="XCR42" s="71" t="s">
        <v>40</v>
      </c>
      <c r="XCS42" s="71" t="s">
        <v>40</v>
      </c>
      <c r="XCT42" s="71" t="s">
        <v>40</v>
      </c>
      <c r="XCU42" s="71" t="s">
        <v>40</v>
      </c>
      <c r="XCV42" s="71" t="s">
        <v>40</v>
      </c>
      <c r="XCW42" s="71" t="s">
        <v>40</v>
      </c>
      <c r="XCX42" s="71" t="s">
        <v>40</v>
      </c>
      <c r="XCY42" s="71" t="s">
        <v>40</v>
      </c>
      <c r="XCZ42" s="71" t="s">
        <v>40</v>
      </c>
      <c r="XDA42" s="71" t="s">
        <v>40</v>
      </c>
      <c r="XDB42" s="71" t="s">
        <v>40</v>
      </c>
      <c r="XDC42" s="71" t="s">
        <v>40</v>
      </c>
      <c r="XDD42" s="71" t="s">
        <v>40</v>
      </c>
      <c r="XDE42" s="71" t="s">
        <v>40</v>
      </c>
      <c r="XDF42" s="71" t="s">
        <v>40</v>
      </c>
      <c r="XDG42" s="71" t="s">
        <v>40</v>
      </c>
      <c r="XDH42" s="71" t="s">
        <v>40</v>
      </c>
      <c r="XDI42" s="71" t="s">
        <v>40</v>
      </c>
      <c r="XDJ42" s="71" t="s">
        <v>40</v>
      </c>
      <c r="XDK42" s="71" t="s">
        <v>40</v>
      </c>
      <c r="XDL42" s="71" t="s">
        <v>40</v>
      </c>
      <c r="XDM42" s="71" t="s">
        <v>40</v>
      </c>
      <c r="XDN42" s="71" t="s">
        <v>40</v>
      </c>
      <c r="XDO42" s="71" t="s">
        <v>40</v>
      </c>
      <c r="XDP42" s="71" t="s">
        <v>40</v>
      </c>
      <c r="XDQ42" s="71" t="s">
        <v>40</v>
      </c>
      <c r="XDR42" s="71" t="s">
        <v>40</v>
      </c>
      <c r="XDS42" s="71" t="s">
        <v>40</v>
      </c>
      <c r="XDT42" s="71" t="s">
        <v>40</v>
      </c>
      <c r="XDU42" s="71" t="s">
        <v>40</v>
      </c>
      <c r="XDV42" s="71" t="s">
        <v>40</v>
      </c>
      <c r="XDW42" s="71" t="s">
        <v>40</v>
      </c>
      <c r="XDX42" s="71" t="s">
        <v>40</v>
      </c>
      <c r="XDY42" s="71" t="s">
        <v>40</v>
      </c>
      <c r="XDZ42" s="71" t="s">
        <v>40</v>
      </c>
      <c r="XEA42" s="71" t="s">
        <v>40</v>
      </c>
      <c r="XEB42" s="71" t="s">
        <v>40</v>
      </c>
      <c r="XEC42" s="71" t="s">
        <v>40</v>
      </c>
      <c r="XED42" s="71" t="s">
        <v>40</v>
      </c>
      <c r="XEE42" s="71" t="s">
        <v>40</v>
      </c>
      <c r="XEF42" s="71" t="s">
        <v>40</v>
      </c>
      <c r="XEG42" s="71" t="s">
        <v>40</v>
      </c>
      <c r="XEH42" s="71" t="s">
        <v>40</v>
      </c>
      <c r="XEI42" s="71" t="s">
        <v>40</v>
      </c>
      <c r="XEJ42" s="71" t="s">
        <v>40</v>
      </c>
      <c r="XEK42" s="71" t="s">
        <v>40</v>
      </c>
      <c r="XEL42" s="71" t="s">
        <v>40</v>
      </c>
      <c r="XEM42" s="71" t="s">
        <v>40</v>
      </c>
      <c r="XEN42" s="71" t="s">
        <v>40</v>
      </c>
      <c r="XEO42" s="71" t="s">
        <v>40</v>
      </c>
      <c r="XEP42" s="71" t="s">
        <v>40</v>
      </c>
      <c r="XEQ42" s="71" t="s">
        <v>40</v>
      </c>
      <c r="XER42" s="71" t="s">
        <v>40</v>
      </c>
      <c r="XES42" s="71" t="s">
        <v>40</v>
      </c>
      <c r="XET42" s="71" t="s">
        <v>40</v>
      </c>
      <c r="XEU42" s="71" t="s">
        <v>40</v>
      </c>
      <c r="XEV42" s="71" t="s">
        <v>40</v>
      </c>
      <c r="XEW42" s="71" t="s">
        <v>40</v>
      </c>
      <c r="XEX42" s="71" t="s">
        <v>40</v>
      </c>
      <c r="XEY42" s="71" t="s">
        <v>40</v>
      </c>
      <c r="XEZ42" s="71" t="s">
        <v>40</v>
      </c>
      <c r="XFA42" s="71" t="s">
        <v>40</v>
      </c>
      <c r="XFB42" s="71" t="s">
        <v>40</v>
      </c>
      <c r="XFC42" s="71" t="s">
        <v>40</v>
      </c>
      <c r="XFD42" s="71" t="s">
        <v>40</v>
      </c>
    </row>
    <row r="43" spans="1:16384">
      <c r="A43" s="71" t="s">
        <v>41</v>
      </c>
    </row>
    <row r="44" spans="1:16384">
      <c r="A44" s="71" t="s">
        <v>42</v>
      </c>
    </row>
  </sheetData>
  <sheetProtection password="D9BC" sheet="1" objects="1" scenarios="1" selectLockedCells="1"/>
  <customSheetViews>
    <customSheetView guid="{8497B84B-4C7E-43D6-B6B6-9229D6CB0A51}" showPageBreaks="1" view="pageBreakPreview" showRuler="0">
      <selection activeCell="A48" sqref="A48"/>
      <rowBreaks count="3" manualBreakCount="3">
        <brk id="49" max="16383" man="1"/>
        <brk id="96" max="16383" man="1"/>
        <brk id="159" man="1"/>
      </rowBreaks>
      <pageMargins left="0" right="0" top="0" bottom="0" header="0" footer="0"/>
      <pageSetup paperSize="9" fitToHeight="3" orientation="portrait"/>
      <headerFooter alignWithMargins="0"/>
    </customSheetView>
  </customSheetViews>
  <phoneticPr fontId="3" type="noConversion"/>
  <pageMargins left="0.75" right="0.75" top="0.55000000000000004" bottom="0.28000000000000003" header="0.17" footer="0.17"/>
  <pageSetup paperSize="9" fitToHeight="3"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U133"/>
  <sheetViews>
    <sheetView zoomScale="80" zoomScaleNormal="80" workbookViewId="0"/>
  </sheetViews>
  <sheetFormatPr baseColWidth="10" defaultColWidth="8.83203125" defaultRowHeight="14"/>
  <cols>
    <col min="1" max="1" width="3.83203125" style="10" customWidth="1"/>
    <col min="2" max="2" width="49.5" style="10" customWidth="1"/>
    <col min="3" max="3" width="14.33203125" style="10" customWidth="1"/>
    <col min="4" max="4" width="10.83203125" style="197" customWidth="1"/>
    <col min="5" max="5" width="9.5" style="10" customWidth="1"/>
    <col min="6" max="6" width="14.83203125" style="10" customWidth="1"/>
    <col min="7" max="7" width="28.5" style="10" customWidth="1"/>
    <col min="8" max="9" width="8" style="10" hidden="1" customWidth="1"/>
    <col min="10" max="10" width="6.5" style="10" hidden="1" customWidth="1"/>
    <col min="11" max="11" width="3.83203125" style="10" hidden="1" customWidth="1"/>
    <col min="12" max="12" width="28.1640625" style="10" customWidth="1"/>
    <col min="13" max="13" width="18" style="10" customWidth="1"/>
    <col min="14" max="14" width="24.1640625" style="10" customWidth="1"/>
    <col min="15" max="15" width="11.5" style="10" customWidth="1"/>
    <col min="16" max="16" width="2.83203125" style="10" customWidth="1"/>
    <col min="17" max="17" width="14.6640625" style="10" hidden="1" customWidth="1"/>
    <col min="18" max="18" width="8.83203125" style="10" hidden="1" customWidth="1"/>
    <col min="19" max="16384" width="8.83203125" style="10"/>
  </cols>
  <sheetData>
    <row r="1" spans="1:18">
      <c r="A1" s="268" t="str">
        <f>CONCATENATE("Year ",C7," of Multi-year contract for:")</f>
        <v>Year 2026 of Multi-year contract for:</v>
      </c>
      <c r="B1" s="560"/>
      <c r="C1" s="561"/>
      <c r="D1" s="661"/>
      <c r="E1" s="105"/>
      <c r="F1" s="105"/>
      <c r="G1" s="105"/>
      <c r="H1" s="105"/>
      <c r="I1" s="105"/>
      <c r="J1" s="105"/>
      <c r="K1" s="105"/>
      <c r="L1" s="105"/>
      <c r="M1" s="105"/>
      <c r="N1" s="105"/>
      <c r="O1" s="105"/>
      <c r="P1" s="105"/>
      <c r="Q1" s="105"/>
      <c r="R1" s="105"/>
    </row>
    <row r="2" spans="1:18">
      <c r="A2" s="105"/>
      <c r="B2" s="562" t="str">
        <f>'Summary Full Cost'!A1</f>
        <v xml:space="preserve">Contract name: </v>
      </c>
      <c r="C2" s="759">
        <f>'Summary Full Cost'!C1</f>
        <v>0</v>
      </c>
      <c r="D2" s="760"/>
      <c r="E2" s="760"/>
      <c r="F2" s="760"/>
      <c r="G2" s="761"/>
      <c r="H2" s="105"/>
      <c r="I2" s="105"/>
      <c r="J2" s="105"/>
      <c r="K2" s="105"/>
      <c r="L2" s="105"/>
      <c r="M2" s="105"/>
      <c r="N2" s="105"/>
      <c r="O2" s="105"/>
      <c r="P2" s="105"/>
      <c r="Q2" s="105"/>
      <c r="R2" s="105"/>
    </row>
    <row r="3" spans="1:18">
      <c r="A3" s="105"/>
      <c r="B3" s="563" t="s">
        <v>71</v>
      </c>
      <c r="C3" s="437" t="str">
        <f>'Summary Full Cost'!C6</f>
        <v>HSC</v>
      </c>
      <c r="D3" s="564" t="s">
        <v>97</v>
      </c>
      <c r="E3" s="437">
        <f>'Summary Full Cost'!C2</f>
        <v>0</v>
      </c>
      <c r="F3" s="564" t="str">
        <f>'Summary Full Cost'!E2</f>
        <v>PI:</v>
      </c>
      <c r="G3" s="437">
        <f>'Summary Full Cost'!F2</f>
        <v>0</v>
      </c>
      <c r="H3" s="105"/>
      <c r="I3" s="105"/>
      <c r="J3" s="105"/>
      <c r="K3" s="105"/>
      <c r="L3" s="105"/>
      <c r="M3" s="105"/>
      <c r="N3" s="105"/>
      <c r="O3" s="105"/>
      <c r="P3" s="105"/>
      <c r="Q3" s="105"/>
      <c r="R3" s="105"/>
    </row>
    <row r="4" spans="1:18" ht="7.5" customHeight="1">
      <c r="A4" s="269"/>
      <c r="B4" s="269"/>
      <c r="C4" s="269"/>
      <c r="D4" s="269"/>
      <c r="E4" s="269"/>
      <c r="F4" s="269"/>
      <c r="G4" s="269"/>
      <c r="H4" s="269"/>
      <c r="I4" s="269"/>
      <c r="J4" s="269"/>
      <c r="K4" s="269"/>
      <c r="L4" s="269"/>
      <c r="M4" s="269"/>
      <c r="N4" s="269"/>
      <c r="O4" s="105"/>
      <c r="P4" s="105"/>
      <c r="Q4" s="105"/>
      <c r="R4" s="105"/>
    </row>
    <row r="5" spans="1:18" ht="28.5" customHeight="1">
      <c r="A5" s="762" t="s">
        <v>98</v>
      </c>
      <c r="B5" s="763"/>
      <c r="C5" s="763"/>
      <c r="D5" s="763"/>
      <c r="E5" s="763"/>
      <c r="F5" s="763"/>
      <c r="G5" s="764"/>
      <c r="H5" s="565"/>
      <c r="I5" s="565">
        <f>+L16/0.47</f>
        <v>0</v>
      </c>
      <c r="J5" s="565"/>
      <c r="K5" s="270"/>
      <c r="L5" s="419"/>
      <c r="M5" s="270"/>
      <c r="N5" s="270"/>
      <c r="O5" s="105"/>
      <c r="P5" s="105"/>
      <c r="Q5" s="105"/>
      <c r="R5" s="105"/>
    </row>
    <row r="6" spans="1:18" ht="7.5" customHeight="1" thickBot="1">
      <c r="A6" s="271"/>
      <c r="B6" s="271"/>
      <c r="C6" s="272"/>
      <c r="D6" s="271"/>
      <c r="E6" s="271"/>
      <c r="F6" s="271"/>
      <c r="G6" s="271"/>
      <c r="H6" s="271"/>
      <c r="I6" s="271"/>
      <c r="J6" s="271"/>
      <c r="K6" s="271"/>
      <c r="L6" s="271"/>
      <c r="M6" s="271"/>
      <c r="N6" s="271"/>
      <c r="O6" s="105"/>
      <c r="P6" s="105"/>
      <c r="Q6" s="105"/>
      <c r="R6" s="105"/>
    </row>
    <row r="7" spans="1:18" ht="14.25" customHeight="1">
      <c r="A7" s="105"/>
      <c r="B7" s="550" t="s">
        <v>99</v>
      </c>
      <c r="C7" s="20">
        <f>'2025'!C7+1</f>
        <v>2026</v>
      </c>
      <c r="D7" s="273"/>
      <c r="E7" s="552"/>
      <c r="F7" s="552"/>
      <c r="G7" s="552"/>
      <c r="H7" s="105">
        <f>C7-'Lookup Lists'!A47+C8/12</f>
        <v>6</v>
      </c>
      <c r="I7" s="566">
        <v>25</v>
      </c>
      <c r="J7" s="566">
        <f>ROUND(I7/5,0)</f>
        <v>5</v>
      </c>
      <c r="K7" s="553"/>
      <c r="L7" s="788" t="s">
        <v>74</v>
      </c>
      <c r="M7" s="789"/>
      <c r="N7" s="789"/>
      <c r="O7" s="790"/>
      <c r="P7" s="553"/>
      <c r="Q7" s="105"/>
      <c r="R7" s="105"/>
    </row>
    <row r="8" spans="1:18" ht="14.25" customHeight="1">
      <c r="A8" s="105"/>
      <c r="B8" s="550" t="s">
        <v>101</v>
      </c>
      <c r="C8" s="106">
        <v>12</v>
      </c>
      <c r="D8" s="567" t="s">
        <v>102</v>
      </c>
      <c r="E8" s="105"/>
      <c r="F8" s="202"/>
      <c r="G8" s="105"/>
      <c r="H8" s="553">
        <f>C7-'Lookup Lists'!A47+1</f>
        <v>6</v>
      </c>
      <c r="I8" s="105"/>
      <c r="J8" s="568">
        <f>C8/12</f>
        <v>1</v>
      </c>
      <c r="K8" s="105"/>
      <c r="L8" s="611">
        <f>'Summary Full Cost'!T9</f>
        <v>1</v>
      </c>
      <c r="M8" s="575" t="s">
        <v>103</v>
      </c>
      <c r="N8" s="575"/>
      <c r="O8" s="612"/>
      <c r="P8" s="105"/>
      <c r="Q8" s="105"/>
      <c r="R8" s="105"/>
    </row>
    <row r="9" spans="1:18" ht="12" customHeight="1">
      <c r="A9" s="105"/>
      <c r="B9" s="550"/>
      <c r="C9" s="105"/>
      <c r="D9" s="661"/>
      <c r="E9" s="105"/>
      <c r="F9" s="105"/>
      <c r="G9" s="105"/>
      <c r="H9" s="105"/>
      <c r="I9" s="105"/>
      <c r="J9" s="105"/>
      <c r="K9" s="105"/>
      <c r="L9" s="611">
        <f>'Summary Full Cost'!T10</f>
        <v>1</v>
      </c>
      <c r="M9" s="575" t="str">
        <f>'Summary Full Cost'!U10</f>
        <v>Academic cost flag 2</v>
      </c>
      <c r="N9" s="613"/>
      <c r="O9" s="577"/>
      <c r="P9" s="105"/>
      <c r="Q9" s="105"/>
      <c r="R9" s="105"/>
    </row>
    <row r="10" spans="1:18">
      <c r="A10" s="105"/>
      <c r="B10" s="105"/>
      <c r="C10" s="105"/>
      <c r="D10" s="661"/>
      <c r="E10" s="105"/>
      <c r="F10" s="105"/>
      <c r="G10" s="105"/>
      <c r="H10" s="201"/>
      <c r="I10" s="201"/>
      <c r="J10" s="201"/>
      <c r="K10" s="275"/>
      <c r="L10" s="574">
        <f>'Summary Full Cost'!T11</f>
        <v>0</v>
      </c>
      <c r="M10" s="575" t="str">
        <f>'Summary Full Cost'!U11</f>
        <v>Mark-up above cost:</v>
      </c>
      <c r="N10" s="576"/>
      <c r="O10" s="577"/>
      <c r="P10" s="105"/>
      <c r="Q10" s="105"/>
      <c r="R10" s="105"/>
    </row>
    <row r="11" spans="1:18" ht="7.5" customHeight="1" thickBot="1">
      <c r="A11" s="105"/>
      <c r="B11" s="274"/>
      <c r="C11" s="275"/>
      <c r="D11" s="275"/>
      <c r="E11" s="275"/>
      <c r="F11" s="275"/>
      <c r="G11" s="275"/>
      <c r="H11" s="275"/>
      <c r="I11" s="275"/>
      <c r="J11" s="275"/>
      <c r="K11" s="275"/>
      <c r="L11" s="276"/>
      <c r="M11" s="578"/>
      <c r="N11" s="578"/>
      <c r="O11" s="579"/>
      <c r="P11" s="105"/>
      <c r="Q11" s="105"/>
      <c r="R11" s="105"/>
    </row>
    <row r="12" spans="1:18" ht="24" customHeight="1" thickBot="1">
      <c r="A12" s="756" t="s">
        <v>165</v>
      </c>
      <c r="B12" s="757"/>
      <c r="C12" s="757"/>
      <c r="D12" s="757"/>
      <c r="E12" s="757"/>
      <c r="F12" s="757"/>
      <c r="G12" s="758"/>
      <c r="H12" s="659"/>
      <c r="I12" s="659" t="s">
        <v>105</v>
      </c>
      <c r="J12" s="580" t="s">
        <v>106</v>
      </c>
      <c r="K12" s="105"/>
      <c r="L12" s="749" t="s">
        <v>107</v>
      </c>
      <c r="M12" s="750"/>
      <c r="N12" s="658" t="s">
        <v>108</v>
      </c>
      <c r="O12" s="420"/>
      <c r="P12" s="105"/>
      <c r="Q12" s="105"/>
      <c r="R12" s="105"/>
    </row>
    <row r="13" spans="1:18" ht="24" customHeight="1">
      <c r="A13" s="277"/>
      <c r="B13" s="278" t="s">
        <v>109</v>
      </c>
      <c r="C13" s="279" t="s">
        <v>110</v>
      </c>
      <c r="D13" s="279" t="s">
        <v>111</v>
      </c>
      <c r="E13" s="279" t="s">
        <v>112</v>
      </c>
      <c r="F13" s="279" t="s">
        <v>55</v>
      </c>
      <c r="G13" s="279" t="s">
        <v>113</v>
      </c>
      <c r="H13" s="277"/>
      <c r="I13" s="581" t="s">
        <v>105</v>
      </c>
      <c r="J13" s="581" t="s">
        <v>106</v>
      </c>
      <c r="K13" s="105"/>
      <c r="L13" s="280" t="s">
        <v>114</v>
      </c>
      <c r="M13" s="281"/>
      <c r="N13" s="281"/>
      <c r="O13" s="289"/>
      <c r="P13" s="105"/>
      <c r="Q13" s="105"/>
      <c r="R13" s="105"/>
    </row>
    <row r="14" spans="1:18">
      <c r="A14" s="289"/>
      <c r="B14" s="441"/>
      <c r="C14" s="582">
        <f>IF(H14,INDEX(academicrates,I14,J14+I$7)*(1+'Summary Full Cost'!T$11)*'Summary Full Cost'!T$9,0)</f>
        <v>0</v>
      </c>
      <c r="D14" s="496" t="s">
        <v>116</v>
      </c>
      <c r="E14" s="583"/>
      <c r="F14" s="584">
        <f>IF(aflag2=1,E14*C14,L14)</f>
        <v>0</v>
      </c>
      <c r="G14" s="160"/>
      <c r="H14" s="105" t="b">
        <f>AND(ISTEXT(B14), ISTEXT(D14))</f>
        <v>0</v>
      </c>
      <c r="I14" s="105" t="e">
        <f>VLOOKUP(B14,categoryindex,2,0)</f>
        <v>#N/A</v>
      </c>
      <c r="J14" s="105">
        <f>IF(H14,VLOOKUP(D14,unitsindex,2,0),0)</f>
        <v>0</v>
      </c>
      <c r="K14" s="105"/>
      <c r="L14" s="412" t="s">
        <v>56</v>
      </c>
      <c r="M14" s="402">
        <f>IF(L14="yes",F14*1,F14*0)</f>
        <v>0</v>
      </c>
      <c r="N14" s="402">
        <f>IF(L14="no",F14*1,F14*0)</f>
        <v>0</v>
      </c>
      <c r="O14" s="585"/>
      <c r="P14" s="586"/>
      <c r="Q14" s="586"/>
      <c r="R14" s="586"/>
    </row>
    <row r="15" spans="1:18">
      <c r="A15" s="289"/>
      <c r="B15" s="441"/>
      <c r="C15" s="582">
        <f>IF(H15,INDEX(academicrates,I15,J15+I$7)*(1+'Summary Full Cost'!T$11)*'Summary Full Cost'!T$9,0)</f>
        <v>0</v>
      </c>
      <c r="D15" s="496" t="s">
        <v>116</v>
      </c>
      <c r="E15" s="583"/>
      <c r="F15" s="589">
        <f>IF(aflag2=1,E15*C15,L15)</f>
        <v>0</v>
      </c>
      <c r="G15" s="160"/>
      <c r="H15" s="105" t="b">
        <f>AND(ISTEXT(B15), ISTEXT(D15))</f>
        <v>0</v>
      </c>
      <c r="I15" s="105" t="e">
        <f>VLOOKUP(B15,categoryindex,2,0)</f>
        <v>#N/A</v>
      </c>
      <c r="J15" s="105">
        <f>IF(H15,VLOOKUP(D15,unitsindex,2,0),0)</f>
        <v>0</v>
      </c>
      <c r="K15" s="105"/>
      <c r="L15" s="412" t="s">
        <v>56</v>
      </c>
      <c r="M15" s="402">
        <f>IF(L15="yes",F15*1,F15*0)</f>
        <v>0</v>
      </c>
      <c r="N15" s="402">
        <f t="shared" ref="N15:N31" si="0">IF(L15="no",F15*1,F15*0)</f>
        <v>0</v>
      </c>
      <c r="O15" s="585"/>
      <c r="P15" s="586"/>
      <c r="Q15" s="586"/>
      <c r="R15" s="586"/>
    </row>
    <row r="16" spans="1:18">
      <c r="A16" s="289"/>
      <c r="B16" s="441"/>
      <c r="C16" s="582">
        <f>IF(H16,INDEX(academicrates,I16,J16+I$7)*(1+'Summary Full Cost'!T$11)*'Summary Full Cost'!T$9,0)</f>
        <v>0</v>
      </c>
      <c r="D16" s="496" t="s">
        <v>116</v>
      </c>
      <c r="E16" s="590"/>
      <c r="F16" s="589">
        <f>IF(aflag2=1,E16*C16,L16)</f>
        <v>0</v>
      </c>
      <c r="G16" s="160"/>
      <c r="H16" s="105" t="b">
        <f>AND(ISTEXT(B16), ISTEXT(D16))</f>
        <v>0</v>
      </c>
      <c r="I16" s="105" t="e">
        <f>VLOOKUP(B16,categoryindex,2,0)</f>
        <v>#N/A</v>
      </c>
      <c r="J16" s="105">
        <f>IF(H16,VLOOKUP(D16,unitsindex,2,0),0)</f>
        <v>0</v>
      </c>
      <c r="K16" s="633"/>
      <c r="L16" s="412"/>
      <c r="M16" s="402">
        <f t="shared" ref="M16:M31" si="1">IF(L16="yes",F16*1,F16*0)</f>
        <v>0</v>
      </c>
      <c r="N16" s="402">
        <f t="shared" si="0"/>
        <v>0</v>
      </c>
      <c r="O16" s="585"/>
      <c r="P16" s="586"/>
      <c r="Q16" s="586"/>
      <c r="R16" s="586"/>
    </row>
    <row r="17" spans="1:18">
      <c r="A17" s="289"/>
      <c r="B17" s="441"/>
      <c r="C17" s="582">
        <f>IF(H17,INDEX(academicrates,I17,J17+I$7)*(1+'Summary Full Cost'!T$11)*'Summary Full Cost'!T$9,0)</f>
        <v>0</v>
      </c>
      <c r="D17" s="496" t="s">
        <v>116</v>
      </c>
      <c r="E17" s="590"/>
      <c r="F17" s="589">
        <f t="shared" ref="F17:F29" si="2">IF(aflag2=1,E17*C17,L17)</f>
        <v>0</v>
      </c>
      <c r="G17" s="160"/>
      <c r="H17" s="105" t="b">
        <f t="shared" ref="H17:H28" si="3">AND(ISTEXT(B17), ISTEXT(D17))</f>
        <v>0</v>
      </c>
      <c r="I17" s="105" t="e">
        <f t="shared" ref="I17:I28" si="4">VLOOKUP(B17,categoryindex,2,0)</f>
        <v>#N/A</v>
      </c>
      <c r="J17" s="105">
        <f t="shared" ref="J17:J28" si="5">IF(H17,VLOOKUP(D17,unitsindex,2,0),0)</f>
        <v>0</v>
      </c>
      <c r="K17" s="633"/>
      <c r="L17" s="412"/>
      <c r="M17" s="402">
        <f t="shared" si="1"/>
        <v>0</v>
      </c>
      <c r="N17" s="402">
        <f t="shared" si="0"/>
        <v>0</v>
      </c>
      <c r="O17" s="585"/>
      <c r="P17" s="586"/>
      <c r="Q17" s="586"/>
      <c r="R17" s="586"/>
    </row>
    <row r="18" spans="1:18">
      <c r="A18" s="289"/>
      <c r="B18" s="441"/>
      <c r="C18" s="582">
        <f>IF(H18,INDEX(academicrates,I18,J18+I$7)*(1+'Summary Full Cost'!T$11)*'Summary Full Cost'!T$9,0)</f>
        <v>0</v>
      </c>
      <c r="D18" s="496" t="s">
        <v>116</v>
      </c>
      <c r="E18" s="590"/>
      <c r="F18" s="589">
        <f t="shared" si="2"/>
        <v>0</v>
      </c>
      <c r="G18" s="160"/>
      <c r="H18" s="105" t="b">
        <f t="shared" si="3"/>
        <v>0</v>
      </c>
      <c r="I18" s="105" t="e">
        <f t="shared" si="4"/>
        <v>#N/A</v>
      </c>
      <c r="J18" s="105">
        <f t="shared" si="5"/>
        <v>0</v>
      </c>
      <c r="K18" s="633"/>
      <c r="L18" s="412"/>
      <c r="M18" s="402">
        <f t="shared" si="1"/>
        <v>0</v>
      </c>
      <c r="N18" s="402">
        <f t="shared" si="0"/>
        <v>0</v>
      </c>
      <c r="O18" s="585"/>
      <c r="P18" s="586"/>
      <c r="Q18" s="586"/>
      <c r="R18" s="586"/>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633"/>
      <c r="L19" s="412"/>
      <c r="M19" s="402">
        <f t="shared" si="1"/>
        <v>0</v>
      </c>
      <c r="N19" s="402">
        <f t="shared" si="0"/>
        <v>0</v>
      </c>
      <c r="O19" s="585"/>
      <c r="P19" s="586"/>
      <c r="Q19" s="586"/>
      <c r="R19" s="586"/>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633"/>
      <c r="L20" s="412"/>
      <c r="M20" s="402">
        <f t="shared" si="1"/>
        <v>0</v>
      </c>
      <c r="N20" s="402">
        <f t="shared" si="0"/>
        <v>0</v>
      </c>
      <c r="O20" s="585"/>
      <c r="P20" s="586"/>
      <c r="Q20" s="586"/>
      <c r="R20" s="586"/>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633"/>
      <c r="L21" s="412"/>
      <c r="M21" s="402">
        <f t="shared" si="1"/>
        <v>0</v>
      </c>
      <c r="N21" s="402">
        <f t="shared" si="0"/>
        <v>0</v>
      </c>
      <c r="O21" s="585"/>
      <c r="P21" s="586"/>
      <c r="Q21" s="586"/>
      <c r="R21" s="586"/>
    </row>
    <row r="22" spans="1:18">
      <c r="A22" s="289"/>
      <c r="B22" s="441"/>
      <c r="C22" s="582">
        <f>IF(H22,INDEX(academicrates,I22,J22+I$7)*(1+'Summary Full Cost'!T$11)*'Summary Full Cost'!T$9,0)</f>
        <v>0</v>
      </c>
      <c r="D22" s="496" t="s">
        <v>116</v>
      </c>
      <c r="E22" s="590"/>
      <c r="F22" s="589">
        <f t="shared" si="2"/>
        <v>0</v>
      </c>
      <c r="G22" s="160"/>
      <c r="H22" s="105" t="b">
        <f t="shared" si="3"/>
        <v>0</v>
      </c>
      <c r="I22" s="105" t="e">
        <f t="shared" si="4"/>
        <v>#N/A</v>
      </c>
      <c r="J22" s="105">
        <f t="shared" si="5"/>
        <v>0</v>
      </c>
      <c r="K22" s="633"/>
      <c r="L22" s="412"/>
      <c r="M22" s="402">
        <f t="shared" si="1"/>
        <v>0</v>
      </c>
      <c r="N22" s="402">
        <f t="shared" si="0"/>
        <v>0</v>
      </c>
      <c r="O22" s="585"/>
      <c r="P22" s="586"/>
      <c r="Q22" s="586"/>
      <c r="R22" s="586"/>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633"/>
      <c r="L23" s="412"/>
      <c r="M23" s="402">
        <f t="shared" si="1"/>
        <v>0</v>
      </c>
      <c r="N23" s="402">
        <f t="shared" si="0"/>
        <v>0</v>
      </c>
      <c r="O23" s="585"/>
      <c r="P23" s="586"/>
      <c r="Q23" s="586"/>
      <c r="R23" s="586"/>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633"/>
      <c r="L24" s="412"/>
      <c r="M24" s="402">
        <f t="shared" si="1"/>
        <v>0</v>
      </c>
      <c r="N24" s="402">
        <f t="shared" si="0"/>
        <v>0</v>
      </c>
      <c r="O24" s="585"/>
      <c r="P24" s="586"/>
      <c r="Q24" s="586"/>
      <c r="R24" s="586"/>
    </row>
    <row r="25" spans="1:18">
      <c r="A25" s="289"/>
      <c r="B25" s="441"/>
      <c r="C25" s="582">
        <f>IF(H25,INDEX(academicrates,I25,J25+I$7)*(1+'Summary Full Cost'!T$11)*'Summary Full Cost'!T$9,0)</f>
        <v>0</v>
      </c>
      <c r="D25" s="496" t="s">
        <v>116</v>
      </c>
      <c r="E25" s="590"/>
      <c r="F25" s="589">
        <f t="shared" si="2"/>
        <v>0</v>
      </c>
      <c r="G25" s="160"/>
      <c r="H25" s="105" t="b">
        <f t="shared" si="3"/>
        <v>0</v>
      </c>
      <c r="I25" s="105" t="e">
        <f t="shared" si="4"/>
        <v>#N/A</v>
      </c>
      <c r="J25" s="105">
        <f t="shared" si="5"/>
        <v>0</v>
      </c>
      <c r="K25" s="633"/>
      <c r="L25" s="412"/>
      <c r="M25" s="402">
        <f t="shared" si="1"/>
        <v>0</v>
      </c>
      <c r="N25" s="402">
        <f t="shared" si="0"/>
        <v>0</v>
      </c>
      <c r="O25" s="585"/>
      <c r="P25" s="586"/>
      <c r="Q25" s="586"/>
      <c r="R25" s="586"/>
    </row>
    <row r="26" spans="1:18">
      <c r="A26" s="289"/>
      <c r="B26" s="441"/>
      <c r="C26" s="582">
        <f>IF(H26,INDEX(academicrates,I26,J26+I$7)*(1+'Summary Full Cost'!T$11)*'Summary Full Cost'!T$9,0)</f>
        <v>0</v>
      </c>
      <c r="D26" s="496"/>
      <c r="E26" s="590"/>
      <c r="F26" s="589">
        <f t="shared" si="2"/>
        <v>0</v>
      </c>
      <c r="G26" s="160"/>
      <c r="H26" s="105" t="b">
        <f t="shared" si="3"/>
        <v>0</v>
      </c>
      <c r="I26" s="105" t="e">
        <f t="shared" si="4"/>
        <v>#N/A</v>
      </c>
      <c r="J26" s="105">
        <f t="shared" si="5"/>
        <v>0</v>
      </c>
      <c r="K26" s="633"/>
      <c r="L26" s="412"/>
      <c r="M26" s="402">
        <f t="shared" si="1"/>
        <v>0</v>
      </c>
      <c r="N26" s="402">
        <f t="shared" si="0"/>
        <v>0</v>
      </c>
      <c r="O26" s="585"/>
      <c r="P26" s="586"/>
      <c r="Q26" s="586"/>
      <c r="R26" s="586"/>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633"/>
      <c r="L27" s="412"/>
      <c r="M27" s="402">
        <f t="shared" si="1"/>
        <v>0</v>
      </c>
      <c r="N27" s="402">
        <f t="shared" si="0"/>
        <v>0</v>
      </c>
      <c r="O27" s="585"/>
      <c r="P27" s="586"/>
      <c r="Q27" s="586"/>
      <c r="R27" s="586"/>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633"/>
      <c r="L28" s="412"/>
      <c r="M28" s="402">
        <f t="shared" si="1"/>
        <v>0</v>
      </c>
      <c r="N28" s="402">
        <f t="shared" si="0"/>
        <v>0</v>
      </c>
      <c r="O28" s="585"/>
      <c r="P28" s="586"/>
      <c r="Q28" s="586"/>
      <c r="R28" s="586"/>
    </row>
    <row r="29" spans="1:18">
      <c r="A29" s="289"/>
      <c r="B29" s="441"/>
      <c r="C29" s="582">
        <f>IF(H29,INDEX(academicrates,I29,J29+I$7)*(1+'Summary Full Cost'!T$11)*'Summary Full Cost'!T$9,0)</f>
        <v>0</v>
      </c>
      <c r="D29" s="496"/>
      <c r="E29" s="590"/>
      <c r="F29" s="589">
        <f t="shared" si="2"/>
        <v>0</v>
      </c>
      <c r="G29" s="160"/>
      <c r="H29" s="105" t="b">
        <f>AND(ISTEXT(B29), ISTEXT(D29))</f>
        <v>0</v>
      </c>
      <c r="I29" s="105" t="e">
        <f>VLOOKUP(B29,categoryindex,2,0)</f>
        <v>#N/A</v>
      </c>
      <c r="J29" s="105">
        <f>IF(H29,VLOOKUP(D29,unitsindex,2,0),0)</f>
        <v>0</v>
      </c>
      <c r="K29" s="633"/>
      <c r="L29" s="412"/>
      <c r="M29" s="402">
        <f t="shared" si="1"/>
        <v>0</v>
      </c>
      <c r="N29" s="402">
        <f t="shared" si="0"/>
        <v>0</v>
      </c>
      <c r="O29" s="585"/>
      <c r="P29" s="586"/>
      <c r="Q29" s="586"/>
      <c r="R29" s="586"/>
    </row>
    <row r="30" spans="1:18">
      <c r="A30" s="289"/>
      <c r="B30" s="386" t="s">
        <v>107</v>
      </c>
      <c r="C30" s="440"/>
      <c r="D30" s="496"/>
      <c r="E30" s="644"/>
      <c r="F30" s="589">
        <f>C30</f>
        <v>0</v>
      </c>
      <c r="G30" s="638"/>
      <c r="H30" s="105" t="b">
        <f>AND(ISTEXT(B30), ISTEXT(D30))</f>
        <v>0</v>
      </c>
      <c r="I30" s="105" t="e">
        <f>VLOOKUP(B30,categoryindex,2,0)</f>
        <v>#N/A</v>
      </c>
      <c r="J30" s="105">
        <f>IF(H30,VLOOKUP(D30,unitsindex,2,0),0)</f>
        <v>0</v>
      </c>
      <c r="K30" s="633"/>
      <c r="L30" s="412"/>
      <c r="M30" s="402">
        <f t="shared" si="1"/>
        <v>0</v>
      </c>
      <c r="N30" s="402">
        <f t="shared" si="0"/>
        <v>0</v>
      </c>
      <c r="O30" s="585"/>
      <c r="P30" s="586"/>
      <c r="Q30" s="586"/>
      <c r="R30" s="586"/>
    </row>
    <row r="31" spans="1:18">
      <c r="A31" s="289"/>
      <c r="B31" s="387" t="s">
        <v>118</v>
      </c>
      <c r="C31" s="440"/>
      <c r="D31" s="496"/>
      <c r="E31" s="590"/>
      <c r="F31" s="637">
        <f>C31</f>
        <v>0</v>
      </c>
      <c r="G31" s="638"/>
      <c r="H31" s="105" t="b">
        <f>AND(ISTEXT(B31), ISTEXT(D31))</f>
        <v>0</v>
      </c>
      <c r="I31" s="105" t="e">
        <f>VLOOKUP(B31,categoryindex,2,0)</f>
        <v>#N/A</v>
      </c>
      <c r="J31" s="105">
        <f>IF(H31,VLOOKUP(D31,unitsindex,2,0),0)</f>
        <v>0</v>
      </c>
      <c r="K31" s="633"/>
      <c r="L31" s="412"/>
      <c r="M31" s="402">
        <f t="shared" si="1"/>
        <v>0</v>
      </c>
      <c r="N31" s="402">
        <f t="shared" si="0"/>
        <v>0</v>
      </c>
      <c r="O31" s="585"/>
      <c r="P31" s="586"/>
      <c r="Q31" s="586"/>
      <c r="R31" s="586"/>
    </row>
    <row r="32" spans="1:18" ht="13" customHeight="1">
      <c r="A32" s="105"/>
      <c r="B32" s="408" t="s">
        <v>119</v>
      </c>
      <c r="C32" s="415"/>
      <c r="D32" s="410"/>
      <c r="E32" s="409"/>
      <c r="F32" s="416">
        <f>SUM(F14:F31)</f>
        <v>0</v>
      </c>
      <c r="G32" s="411"/>
      <c r="H32" s="287"/>
      <c r="I32" s="287"/>
      <c r="J32" s="287"/>
      <c r="K32" s="287"/>
      <c r="L32" s="288"/>
      <c r="M32" s="265">
        <f>SUM(M14:M31)</f>
        <v>0</v>
      </c>
      <c r="N32" s="265">
        <f>SUM(N14:N31)</f>
        <v>0</v>
      </c>
      <c r="O32" s="639"/>
      <c r="P32" s="585"/>
      <c r="Q32" s="261">
        <f>N32/('Summary Full Cost'!$T$11+1)</f>
        <v>0</v>
      </c>
      <c r="R32" s="588">
        <f>N32-Q32</f>
        <v>0</v>
      </c>
    </row>
    <row r="33" spans="1:18" ht="15.75" customHeight="1">
      <c r="A33" s="105"/>
      <c r="B33" s="105"/>
      <c r="C33" s="105"/>
      <c r="D33" s="661"/>
      <c r="E33" s="105"/>
      <c r="F33" s="645"/>
      <c r="G33" s="105"/>
      <c r="H33" s="105"/>
      <c r="I33" s="105"/>
      <c r="J33" s="105"/>
      <c r="K33" s="105"/>
      <c r="L33" s="289"/>
      <c r="M33" s="403"/>
      <c r="N33" s="402"/>
      <c r="O33" s="585"/>
      <c r="P33" s="586"/>
      <c r="Q33" s="586"/>
      <c r="R33" s="586"/>
    </row>
    <row r="34" spans="1:18" ht="10.5" customHeight="1">
      <c r="A34" s="751" t="s">
        <v>120</v>
      </c>
      <c r="B34" s="752"/>
      <c r="C34" s="752"/>
      <c r="D34" s="752"/>
      <c r="E34" s="752"/>
      <c r="F34" s="752"/>
      <c r="G34" s="752"/>
      <c r="H34" s="580"/>
      <c r="I34" s="580"/>
      <c r="J34" s="580"/>
      <c r="K34" s="105"/>
      <c r="L34" s="289"/>
      <c r="M34" s="404"/>
      <c r="N34" s="402"/>
      <c r="O34" s="585"/>
      <c r="P34" s="586"/>
      <c r="Q34" s="586"/>
      <c r="R34" s="586"/>
    </row>
    <row r="35" spans="1:18" ht="11.25" customHeight="1">
      <c r="A35" s="752"/>
      <c r="B35" s="752"/>
      <c r="C35" s="752"/>
      <c r="D35" s="752"/>
      <c r="E35" s="752"/>
      <c r="F35" s="752"/>
      <c r="G35" s="752"/>
      <c r="H35" s="580"/>
      <c r="I35" s="580" t="s">
        <v>105</v>
      </c>
      <c r="J35" s="580" t="s">
        <v>106</v>
      </c>
      <c r="K35" s="105"/>
      <c r="L35" s="289"/>
      <c r="M35" s="404"/>
      <c r="N35" s="380"/>
      <c r="O35" s="585"/>
      <c r="P35" s="586"/>
      <c r="Q35" s="586"/>
      <c r="R35" s="586"/>
    </row>
    <row r="36" spans="1:18">
      <c r="A36" s="289"/>
      <c r="B36" s="441"/>
      <c r="C36" s="582">
        <f>IF(H36,INDEX(passrates,I36,2+I$7+J36)*(1+'Summary Full Cost'!T$11),0)</f>
        <v>0</v>
      </c>
      <c r="D36" s="496" t="s">
        <v>116</v>
      </c>
      <c r="E36" s="583"/>
      <c r="F36" s="584">
        <f t="shared" ref="F36:F54" si="6">IF(aflag2=1,E36*C36,L36)</f>
        <v>0</v>
      </c>
      <c r="G36" s="160"/>
      <c r="H36" s="105" t="b">
        <f t="shared" ref="H36:H40" si="7">AND(ISTEXT(B36), ISTEXT(D36))</f>
        <v>0</v>
      </c>
      <c r="I36" s="105" t="e">
        <f t="shared" ref="I36:I40" si="8">MATCH(B36,supportstaff,0)</f>
        <v>#N/A</v>
      </c>
      <c r="J36" s="105">
        <f t="shared" ref="J36:J40" si="9">IF(H36,VLOOKUP(D36,unitsindex,2,0),0)</f>
        <v>0</v>
      </c>
      <c r="K36" s="105"/>
      <c r="L36" s="412" t="s">
        <v>56</v>
      </c>
      <c r="M36" s="402">
        <f>IF(L36="Yes",F36*1,F36*0)</f>
        <v>0</v>
      </c>
      <c r="N36" s="402">
        <f t="shared" ref="N36:N56" si="10">IF(L36="no",F36*1,F36*0)</f>
        <v>0</v>
      </c>
      <c r="O36" s="585"/>
      <c r="P36" s="586"/>
      <c r="Q36" s="586"/>
      <c r="R36" s="586"/>
    </row>
    <row r="37" spans="1:18">
      <c r="A37" s="289"/>
      <c r="B37" s="441"/>
      <c r="C37" s="582">
        <f>IF(H37,INDEX(passrates,I37,2+I$7+J37)*(1+'Summary Full Cost'!T$11),0)</f>
        <v>0</v>
      </c>
      <c r="D37" s="496" t="s">
        <v>116</v>
      </c>
      <c r="E37" s="583"/>
      <c r="F37" s="584">
        <f t="shared" si="6"/>
        <v>0</v>
      </c>
      <c r="G37" s="497"/>
      <c r="H37" s="105" t="b">
        <f t="shared" si="7"/>
        <v>0</v>
      </c>
      <c r="I37" s="105" t="e">
        <f t="shared" si="8"/>
        <v>#N/A</v>
      </c>
      <c r="J37" s="105">
        <f t="shared" si="9"/>
        <v>0</v>
      </c>
      <c r="K37" s="105"/>
      <c r="L37" s="412" t="s">
        <v>56</v>
      </c>
      <c r="M37" s="402">
        <f t="shared" ref="M37:M56" si="11">IF(L37="Yes",F37*1,F37*0)</f>
        <v>0</v>
      </c>
      <c r="N37" s="402">
        <f t="shared" si="10"/>
        <v>0</v>
      </c>
      <c r="O37" s="585"/>
      <c r="P37" s="586"/>
      <c r="Q37" s="586"/>
      <c r="R37" s="586"/>
    </row>
    <row r="38" spans="1:18">
      <c r="A38" s="289"/>
      <c r="B38" s="441"/>
      <c r="C38" s="582">
        <f>IF(H38,INDEX(passrates,I38,2+I$7+J38)*(1+'Summary Full Cost'!T$11),0)</f>
        <v>0</v>
      </c>
      <c r="D38" s="496" t="s">
        <v>116</v>
      </c>
      <c r="E38" s="583"/>
      <c r="F38" s="584">
        <f t="shared" si="6"/>
        <v>0</v>
      </c>
      <c r="G38" s="497"/>
      <c r="H38" s="105" t="b">
        <f t="shared" si="7"/>
        <v>0</v>
      </c>
      <c r="I38" s="105" t="e">
        <f t="shared" si="8"/>
        <v>#N/A</v>
      </c>
      <c r="J38" s="105">
        <f t="shared" si="9"/>
        <v>0</v>
      </c>
      <c r="K38" s="105"/>
      <c r="L38" s="412" t="s">
        <v>56</v>
      </c>
      <c r="M38" s="402">
        <f t="shared" si="11"/>
        <v>0</v>
      </c>
      <c r="N38" s="402">
        <f t="shared" si="10"/>
        <v>0</v>
      </c>
      <c r="O38" s="585"/>
      <c r="P38" s="586"/>
      <c r="Q38" s="586"/>
      <c r="R38" s="586"/>
    </row>
    <row r="39" spans="1:18">
      <c r="A39" s="289"/>
      <c r="B39" s="441"/>
      <c r="C39" s="582">
        <f>IF(H39,INDEX(passrates,I39,2+I$7+J39)*(1+'Summary Full Cost'!T$11),0)</f>
        <v>0</v>
      </c>
      <c r="D39" s="496" t="s">
        <v>116</v>
      </c>
      <c r="E39" s="583"/>
      <c r="F39" s="584">
        <f t="shared" si="6"/>
        <v>0</v>
      </c>
      <c r="G39" s="497"/>
      <c r="H39" s="105" t="b">
        <f t="shared" si="7"/>
        <v>0</v>
      </c>
      <c r="I39" s="105" t="e">
        <f t="shared" si="8"/>
        <v>#N/A</v>
      </c>
      <c r="J39" s="105">
        <f t="shared" si="9"/>
        <v>0</v>
      </c>
      <c r="K39" s="105"/>
      <c r="L39" s="412" t="s">
        <v>56</v>
      </c>
      <c r="M39" s="402">
        <f t="shared" si="11"/>
        <v>0</v>
      </c>
      <c r="N39" s="402">
        <f t="shared" si="10"/>
        <v>0</v>
      </c>
      <c r="O39" s="585"/>
      <c r="P39" s="586"/>
      <c r="Q39" s="586"/>
      <c r="R39" s="586"/>
    </row>
    <row r="40" spans="1:18">
      <c r="A40" s="289"/>
      <c r="B40" s="441"/>
      <c r="C40" s="582">
        <f>IF(H40,INDEX(passrates,I40,2+I$7+J40)*(1+'Summary Full Cost'!T$11),0)</f>
        <v>0</v>
      </c>
      <c r="D40" s="496" t="s">
        <v>116</v>
      </c>
      <c r="E40" s="583"/>
      <c r="F40" s="584">
        <f t="shared" si="6"/>
        <v>0</v>
      </c>
      <c r="G40" s="497"/>
      <c r="H40" s="105" t="b">
        <f t="shared" si="7"/>
        <v>0</v>
      </c>
      <c r="I40" s="105" t="e">
        <f t="shared" si="8"/>
        <v>#N/A</v>
      </c>
      <c r="J40" s="105">
        <f t="shared" si="9"/>
        <v>0</v>
      </c>
      <c r="K40" s="105"/>
      <c r="L40" s="412" t="s">
        <v>56</v>
      </c>
      <c r="M40" s="402">
        <f t="shared" si="11"/>
        <v>0</v>
      </c>
      <c r="N40" s="402">
        <f t="shared" si="10"/>
        <v>0</v>
      </c>
      <c r="O40" s="585"/>
      <c r="P40" s="586"/>
      <c r="Q40" s="586"/>
      <c r="R40" s="586"/>
    </row>
    <row r="41" spans="1:18">
      <c r="A41" s="289"/>
      <c r="B41" s="441"/>
      <c r="C41" s="582">
        <f>IF(H41,INDEX(passrates,I41,2+I$7+J41)*(1+'Summary Full Cost'!T$11),0)</f>
        <v>0</v>
      </c>
      <c r="D41" s="496" t="s">
        <v>116</v>
      </c>
      <c r="E41" s="590"/>
      <c r="F41" s="584">
        <f t="shared" si="6"/>
        <v>0</v>
      </c>
      <c r="G41" s="497"/>
      <c r="H41" s="105" t="b">
        <f t="shared" ref="H41:H52" si="12">AND(ISTEXT(B41), ISTEXT(D41))</f>
        <v>0</v>
      </c>
      <c r="I41" s="105" t="e">
        <f t="shared" ref="I41:I52" si="13">MATCH(B41,supportstaff,0)</f>
        <v>#N/A</v>
      </c>
      <c r="J41" s="105">
        <f t="shared" ref="J41:J52" si="14">IF(H41,VLOOKUP(D41,unitsindex,2,0),0)</f>
        <v>0</v>
      </c>
      <c r="K41" s="633"/>
      <c r="L41" s="412"/>
      <c r="M41" s="402">
        <f t="shared" si="11"/>
        <v>0</v>
      </c>
      <c r="N41" s="402">
        <f t="shared" si="10"/>
        <v>0</v>
      </c>
      <c r="O41" s="585"/>
      <c r="P41" s="586"/>
      <c r="Q41" s="586"/>
      <c r="R41" s="586"/>
    </row>
    <row r="42" spans="1:18">
      <c r="A42" s="289"/>
      <c r="B42" s="441"/>
      <c r="C42" s="582">
        <f>IF(H42,INDEX(passrates,I42,2+I$7+J42)*(1+'Summary Full Cost'!T$11),0)</f>
        <v>0</v>
      </c>
      <c r="D42" s="496" t="s">
        <v>116</v>
      </c>
      <c r="E42" s="590"/>
      <c r="F42" s="584">
        <f t="shared" si="6"/>
        <v>0</v>
      </c>
      <c r="G42" s="497"/>
      <c r="H42" s="105" t="b">
        <f t="shared" si="12"/>
        <v>0</v>
      </c>
      <c r="I42" s="105" t="e">
        <f t="shared" si="13"/>
        <v>#N/A</v>
      </c>
      <c r="J42" s="105">
        <f t="shared" si="14"/>
        <v>0</v>
      </c>
      <c r="K42" s="633"/>
      <c r="L42" s="412"/>
      <c r="M42" s="402">
        <f t="shared" si="11"/>
        <v>0</v>
      </c>
      <c r="N42" s="402">
        <f t="shared" si="10"/>
        <v>0</v>
      </c>
      <c r="O42" s="585"/>
      <c r="P42" s="586"/>
      <c r="Q42" s="586"/>
      <c r="R42" s="586"/>
    </row>
    <row r="43" spans="1:18">
      <c r="A43" s="289"/>
      <c r="B43" s="441"/>
      <c r="C43" s="582">
        <f>IF(H43,INDEX(passrates,I43,2+I$7+J43)*(1+'Summary Full Cost'!T$11),0)</f>
        <v>0</v>
      </c>
      <c r="D43" s="496" t="s">
        <v>116</v>
      </c>
      <c r="E43" s="590"/>
      <c r="F43" s="584">
        <f t="shared" si="6"/>
        <v>0</v>
      </c>
      <c r="G43" s="497"/>
      <c r="H43" s="105" t="b">
        <f t="shared" si="12"/>
        <v>0</v>
      </c>
      <c r="I43" s="105" t="e">
        <f t="shared" si="13"/>
        <v>#N/A</v>
      </c>
      <c r="J43" s="105">
        <f t="shared" si="14"/>
        <v>0</v>
      </c>
      <c r="K43" s="633"/>
      <c r="L43" s="412"/>
      <c r="M43" s="402">
        <f t="shared" si="11"/>
        <v>0</v>
      </c>
      <c r="N43" s="402">
        <f t="shared" si="10"/>
        <v>0</v>
      </c>
      <c r="O43" s="585"/>
      <c r="P43" s="586"/>
      <c r="Q43" s="586"/>
      <c r="R43" s="586"/>
    </row>
    <row r="44" spans="1:18">
      <c r="A44" s="289"/>
      <c r="B44" s="614"/>
      <c r="C44" s="582">
        <f>IF(H44,INDEX(passrates,I44,2+I$7+J44)*(1+'Summary Full Cost'!T$11),0)</f>
        <v>0</v>
      </c>
      <c r="D44" s="496"/>
      <c r="E44" s="590"/>
      <c r="F44" s="584">
        <f t="shared" si="6"/>
        <v>0</v>
      </c>
      <c r="G44" s="497"/>
      <c r="H44" s="105" t="b">
        <f t="shared" si="12"/>
        <v>0</v>
      </c>
      <c r="I44" s="105" t="e">
        <f t="shared" si="13"/>
        <v>#N/A</v>
      </c>
      <c r="J44" s="105">
        <f t="shared" si="14"/>
        <v>0</v>
      </c>
      <c r="K44" s="633"/>
      <c r="L44" s="412"/>
      <c r="M44" s="402">
        <f t="shared" si="11"/>
        <v>0</v>
      </c>
      <c r="N44" s="402">
        <f t="shared" si="10"/>
        <v>0</v>
      </c>
      <c r="O44" s="585"/>
      <c r="P44" s="586"/>
      <c r="Q44" s="586"/>
      <c r="R44" s="586"/>
    </row>
    <row r="45" spans="1:18">
      <c r="A45" s="289"/>
      <c r="B45" s="614"/>
      <c r="C45" s="582">
        <f>IF(H45,INDEX(passrates,I45,2+I$7+J45)*(1+'Summary Full Cost'!T$11),0)</f>
        <v>0</v>
      </c>
      <c r="D45" s="496"/>
      <c r="E45" s="590"/>
      <c r="F45" s="584">
        <f t="shared" si="6"/>
        <v>0</v>
      </c>
      <c r="G45" s="497"/>
      <c r="H45" s="105" t="b">
        <f t="shared" si="12"/>
        <v>0</v>
      </c>
      <c r="I45" s="105" t="e">
        <f t="shared" si="13"/>
        <v>#N/A</v>
      </c>
      <c r="J45" s="105">
        <f t="shared" si="14"/>
        <v>0</v>
      </c>
      <c r="K45" s="633"/>
      <c r="L45" s="412"/>
      <c r="M45" s="402">
        <f t="shared" si="11"/>
        <v>0</v>
      </c>
      <c r="N45" s="402">
        <f t="shared" si="10"/>
        <v>0</v>
      </c>
      <c r="O45" s="585"/>
      <c r="P45" s="586"/>
      <c r="Q45" s="586"/>
      <c r="R45" s="586"/>
    </row>
    <row r="46" spans="1:18">
      <c r="A46" s="289"/>
      <c r="B46" s="614"/>
      <c r="C46" s="582">
        <f>IF(H46,INDEX(passrates,I46,2+I$7+J46)*(1+'Summary Full Cost'!T$11),0)</f>
        <v>0</v>
      </c>
      <c r="D46" s="496"/>
      <c r="E46" s="590"/>
      <c r="F46" s="584">
        <f t="shared" si="6"/>
        <v>0</v>
      </c>
      <c r="G46" s="497"/>
      <c r="H46" s="105" t="b">
        <f t="shared" si="12"/>
        <v>0</v>
      </c>
      <c r="I46" s="105" t="e">
        <f t="shared" si="13"/>
        <v>#N/A</v>
      </c>
      <c r="J46" s="105">
        <f t="shared" si="14"/>
        <v>0</v>
      </c>
      <c r="K46" s="633"/>
      <c r="L46" s="412"/>
      <c r="M46" s="402">
        <f t="shared" si="11"/>
        <v>0</v>
      </c>
      <c r="N46" s="402">
        <f t="shared" si="10"/>
        <v>0</v>
      </c>
      <c r="O46" s="585"/>
      <c r="P46" s="586"/>
      <c r="Q46" s="586"/>
      <c r="R46" s="586"/>
    </row>
    <row r="47" spans="1:18">
      <c r="A47" s="289"/>
      <c r="B47" s="614"/>
      <c r="C47" s="582">
        <f>IF(H47,INDEX(passrates,I47,2+I$7+J47)*(1+'Summary Full Cost'!T$11),0)</f>
        <v>0</v>
      </c>
      <c r="D47" s="496"/>
      <c r="E47" s="590"/>
      <c r="F47" s="584">
        <f t="shared" si="6"/>
        <v>0</v>
      </c>
      <c r="G47" s="497"/>
      <c r="H47" s="105" t="b">
        <f t="shared" si="12"/>
        <v>0</v>
      </c>
      <c r="I47" s="105" t="e">
        <f t="shared" si="13"/>
        <v>#N/A</v>
      </c>
      <c r="J47" s="105">
        <f t="shared" si="14"/>
        <v>0</v>
      </c>
      <c r="K47" s="633"/>
      <c r="L47" s="412"/>
      <c r="M47" s="402">
        <f t="shared" si="11"/>
        <v>0</v>
      </c>
      <c r="N47" s="402">
        <f t="shared" si="10"/>
        <v>0</v>
      </c>
      <c r="O47" s="585"/>
      <c r="P47" s="586"/>
      <c r="Q47" s="586"/>
      <c r="R47" s="586"/>
    </row>
    <row r="48" spans="1:18">
      <c r="A48" s="289"/>
      <c r="B48" s="614"/>
      <c r="C48" s="582">
        <f>IF(H48,INDEX(passrates,I48,2+I$7+J48)*(1+'Summary Full Cost'!T$11),0)</f>
        <v>0</v>
      </c>
      <c r="D48" s="496"/>
      <c r="E48" s="590"/>
      <c r="F48" s="584">
        <f t="shared" si="6"/>
        <v>0</v>
      </c>
      <c r="G48" s="497"/>
      <c r="H48" s="105" t="b">
        <f t="shared" si="12"/>
        <v>0</v>
      </c>
      <c r="I48" s="105" t="e">
        <f t="shared" si="13"/>
        <v>#N/A</v>
      </c>
      <c r="J48" s="105">
        <f t="shared" si="14"/>
        <v>0</v>
      </c>
      <c r="K48" s="633"/>
      <c r="L48" s="412"/>
      <c r="M48" s="402">
        <f t="shared" si="11"/>
        <v>0</v>
      </c>
      <c r="N48" s="402">
        <f t="shared" si="10"/>
        <v>0</v>
      </c>
      <c r="O48" s="585"/>
      <c r="P48" s="586"/>
      <c r="Q48" s="586"/>
      <c r="R48" s="586"/>
    </row>
    <row r="49" spans="1:21">
      <c r="A49" s="289"/>
      <c r="B49" s="614"/>
      <c r="C49" s="582">
        <f>IF(H49,INDEX(passrates,I49,2+I$7+J49)*(1+'Summary Full Cost'!T$11),0)</f>
        <v>0</v>
      </c>
      <c r="D49" s="496"/>
      <c r="E49" s="590"/>
      <c r="F49" s="584">
        <f t="shared" si="6"/>
        <v>0</v>
      </c>
      <c r="G49" s="497"/>
      <c r="H49" s="105" t="b">
        <f t="shared" si="12"/>
        <v>0</v>
      </c>
      <c r="I49" s="105" t="e">
        <f t="shared" si="13"/>
        <v>#N/A</v>
      </c>
      <c r="J49" s="105">
        <f t="shared" si="14"/>
        <v>0</v>
      </c>
      <c r="K49" s="633"/>
      <c r="L49" s="412"/>
      <c r="M49" s="402">
        <f t="shared" si="11"/>
        <v>0</v>
      </c>
      <c r="N49" s="402">
        <f t="shared" si="10"/>
        <v>0</v>
      </c>
      <c r="O49" s="585"/>
      <c r="P49" s="586"/>
      <c r="Q49" s="586"/>
      <c r="R49" s="586"/>
      <c r="S49" s="105"/>
      <c r="T49" s="105"/>
      <c r="U49" s="105"/>
    </row>
    <row r="50" spans="1:21">
      <c r="A50" s="289"/>
      <c r="B50" s="614"/>
      <c r="C50" s="582">
        <f>IF(H50,INDEX(passrates,I50,2+I$7+J50)*(1+'Summary Full Cost'!T$11),0)</f>
        <v>0</v>
      </c>
      <c r="D50" s="496"/>
      <c r="E50" s="590"/>
      <c r="F50" s="584">
        <f t="shared" si="6"/>
        <v>0</v>
      </c>
      <c r="G50" s="497"/>
      <c r="H50" s="105" t="b">
        <f t="shared" si="12"/>
        <v>0</v>
      </c>
      <c r="I50" s="105" t="e">
        <f t="shared" si="13"/>
        <v>#N/A</v>
      </c>
      <c r="J50" s="105">
        <f t="shared" si="14"/>
        <v>0</v>
      </c>
      <c r="K50" s="633"/>
      <c r="L50" s="412"/>
      <c r="M50" s="402">
        <f t="shared" si="11"/>
        <v>0</v>
      </c>
      <c r="N50" s="402">
        <f t="shared" si="10"/>
        <v>0</v>
      </c>
      <c r="O50" s="585"/>
      <c r="P50" s="586"/>
      <c r="Q50" s="586"/>
      <c r="R50" s="586"/>
      <c r="S50" s="105"/>
      <c r="T50" s="105"/>
      <c r="U50" s="105"/>
    </row>
    <row r="51" spans="1:21">
      <c r="A51" s="289"/>
      <c r="B51" s="614"/>
      <c r="C51" s="582">
        <f>IF(H51,INDEX(passrates,I51,2+I$7+J51)*(1+'Summary Full Cost'!T$11),0)</f>
        <v>0</v>
      </c>
      <c r="D51" s="496"/>
      <c r="E51" s="590"/>
      <c r="F51" s="584">
        <f t="shared" si="6"/>
        <v>0</v>
      </c>
      <c r="G51" s="497"/>
      <c r="H51" s="105" t="b">
        <f t="shared" si="12"/>
        <v>0</v>
      </c>
      <c r="I51" s="105" t="e">
        <f t="shared" si="13"/>
        <v>#N/A</v>
      </c>
      <c r="J51" s="105">
        <f t="shared" si="14"/>
        <v>0</v>
      </c>
      <c r="K51" s="633"/>
      <c r="L51" s="412"/>
      <c r="M51" s="402">
        <f t="shared" si="11"/>
        <v>0</v>
      </c>
      <c r="N51" s="402">
        <f t="shared" si="10"/>
        <v>0</v>
      </c>
      <c r="O51" s="585"/>
      <c r="P51" s="586"/>
      <c r="Q51" s="586"/>
      <c r="R51" s="586"/>
      <c r="S51" s="105"/>
      <c r="T51" s="105"/>
      <c r="U51" s="105"/>
    </row>
    <row r="52" spans="1:21">
      <c r="A52" s="289"/>
      <c r="B52" s="614"/>
      <c r="C52" s="582">
        <f>IF(H52,INDEX(passrates,I52,2+I$7+J52)*(1+'Summary Full Cost'!T$11),0)</f>
        <v>0</v>
      </c>
      <c r="D52" s="496"/>
      <c r="E52" s="590"/>
      <c r="F52" s="584">
        <f t="shared" si="6"/>
        <v>0</v>
      </c>
      <c r="G52" s="497"/>
      <c r="H52" s="105" t="b">
        <f t="shared" si="12"/>
        <v>0</v>
      </c>
      <c r="I52" s="105" t="e">
        <f t="shared" si="13"/>
        <v>#N/A</v>
      </c>
      <c r="J52" s="105">
        <f t="shared" si="14"/>
        <v>0</v>
      </c>
      <c r="K52" s="633"/>
      <c r="L52" s="412"/>
      <c r="M52" s="402">
        <f t="shared" si="11"/>
        <v>0</v>
      </c>
      <c r="N52" s="402">
        <f t="shared" si="10"/>
        <v>0</v>
      </c>
      <c r="O52" s="585"/>
      <c r="P52" s="586"/>
      <c r="Q52" s="586"/>
      <c r="R52" s="586"/>
      <c r="S52" s="105"/>
      <c r="T52" s="105"/>
      <c r="U52" s="105"/>
    </row>
    <row r="53" spans="1:21">
      <c r="A53" s="289"/>
      <c r="B53" s="614"/>
      <c r="C53" s="582">
        <f>IF(H53,INDEX(passrates,I53,2+I$7+J53)*(1+'Summary Full Cost'!T$11),0)</f>
        <v>0</v>
      </c>
      <c r="D53" s="496"/>
      <c r="E53" s="590"/>
      <c r="F53" s="584">
        <f t="shared" si="6"/>
        <v>0</v>
      </c>
      <c r="G53" s="497"/>
      <c r="H53" s="105" t="b">
        <f>AND(ISTEXT(B53), ISTEXT(D53))</f>
        <v>0</v>
      </c>
      <c r="I53" s="105" t="e">
        <f>MATCH(B53,supportstaff,0)</f>
        <v>#N/A</v>
      </c>
      <c r="J53" s="105">
        <f>IF(H53,VLOOKUP(D53,unitsindex,2,0),0)</f>
        <v>0</v>
      </c>
      <c r="K53" s="633"/>
      <c r="L53" s="412"/>
      <c r="M53" s="402">
        <f t="shared" si="11"/>
        <v>0</v>
      </c>
      <c r="N53" s="402">
        <f t="shared" si="10"/>
        <v>0</v>
      </c>
      <c r="O53" s="585"/>
      <c r="P53" s="586"/>
      <c r="Q53" s="586"/>
      <c r="R53" s="586"/>
      <c r="S53" s="105"/>
      <c r="T53" s="105"/>
      <c r="U53" s="105"/>
    </row>
    <row r="54" spans="1:21">
      <c r="A54" s="289"/>
      <c r="B54" s="614"/>
      <c r="C54" s="582">
        <f>IF(H54,INDEX(passrates,I54,2+I$7+J54)*(1+'Summary Full Cost'!T$11),0)</f>
        <v>0</v>
      </c>
      <c r="D54" s="496"/>
      <c r="E54" s="590"/>
      <c r="F54" s="584">
        <f t="shared" si="6"/>
        <v>0</v>
      </c>
      <c r="G54" s="497"/>
      <c r="H54" s="105" t="b">
        <f>AND(ISTEXT(B54), ISTEXT(D54))</f>
        <v>0</v>
      </c>
      <c r="I54" s="105" t="e">
        <f>MATCH(B54,supportstaff,0)</f>
        <v>#N/A</v>
      </c>
      <c r="J54" s="105">
        <f>IF(H54,VLOOKUP(D54,unitsindex,2,0),0)</f>
        <v>0</v>
      </c>
      <c r="K54" s="633"/>
      <c r="L54" s="412"/>
      <c r="M54" s="402">
        <f t="shared" si="11"/>
        <v>0</v>
      </c>
      <c r="N54" s="402">
        <f t="shared" si="10"/>
        <v>0</v>
      </c>
      <c r="O54" s="585"/>
      <c r="P54" s="586"/>
      <c r="Q54" s="586"/>
      <c r="R54" s="586"/>
      <c r="S54" s="105"/>
      <c r="T54" s="105"/>
      <c r="U54" s="105"/>
    </row>
    <row r="55" spans="1:21">
      <c r="A55" s="289"/>
      <c r="B55" s="386" t="s">
        <v>107</v>
      </c>
      <c r="C55" s="440"/>
      <c r="D55" s="496"/>
      <c r="E55" s="590"/>
      <c r="F55" s="589">
        <f>C55</f>
        <v>0</v>
      </c>
      <c r="G55" s="497"/>
      <c r="H55" s="105" t="b">
        <f>AND(ISTEXT(B55), ISTEXT(D55))</f>
        <v>0</v>
      </c>
      <c r="I55" s="105" t="e">
        <f>MATCH(B55,supportstaff,0)</f>
        <v>#N/A</v>
      </c>
      <c r="J55" s="105">
        <f>IF(H55,VLOOKUP(D55,unitsindex,2,0),0)</f>
        <v>0</v>
      </c>
      <c r="K55" s="633"/>
      <c r="L55" s="412"/>
      <c r="M55" s="402">
        <f t="shared" si="11"/>
        <v>0</v>
      </c>
      <c r="N55" s="402">
        <f t="shared" si="10"/>
        <v>0</v>
      </c>
      <c r="O55" s="585"/>
      <c r="P55" s="586"/>
      <c r="Q55" s="586"/>
      <c r="R55" s="586"/>
      <c r="S55" s="105"/>
      <c r="T55" s="105"/>
      <c r="U55" s="105" t="s">
        <v>170</v>
      </c>
    </row>
    <row r="56" spans="1:21">
      <c r="A56" s="289"/>
      <c r="B56" s="387" t="s">
        <v>118</v>
      </c>
      <c r="C56" s="440"/>
      <c r="D56" s="496"/>
      <c r="E56" s="590"/>
      <c r="F56" s="589">
        <f>C56</f>
        <v>0</v>
      </c>
      <c r="G56" s="160"/>
      <c r="H56" s="105" t="b">
        <f>AND(ISTEXT(B56), ISTEXT(D56))</f>
        <v>0</v>
      </c>
      <c r="I56" s="105" t="e">
        <f>MATCH(B56,supportstaff,0)</f>
        <v>#N/A</v>
      </c>
      <c r="J56" s="105">
        <f>IF(H56,VLOOKUP(D56,unitsindex,2,0),0)</f>
        <v>0</v>
      </c>
      <c r="K56" s="633"/>
      <c r="L56" s="412"/>
      <c r="M56" s="402">
        <f t="shared" si="11"/>
        <v>0</v>
      </c>
      <c r="N56" s="402">
        <f t="shared" si="10"/>
        <v>0</v>
      </c>
      <c r="O56" s="585"/>
      <c r="P56" s="586"/>
      <c r="Q56" s="586"/>
      <c r="R56" s="586"/>
      <c r="S56" s="105"/>
      <c r="T56" s="105"/>
      <c r="U56" s="105"/>
    </row>
    <row r="57" spans="1:21" ht="17" customHeight="1">
      <c r="A57" s="105"/>
      <c r="B57" s="408" t="s">
        <v>166</v>
      </c>
      <c r="C57" s="409"/>
      <c r="D57" s="410"/>
      <c r="E57" s="409"/>
      <c r="F57" s="416">
        <f>SUM(F36:F56)</f>
        <v>0</v>
      </c>
      <c r="G57" s="411"/>
      <c r="H57" s="287"/>
      <c r="I57" s="287"/>
      <c r="J57" s="287"/>
      <c r="K57" s="287"/>
      <c r="L57" s="297"/>
      <c r="M57" s="265">
        <f>SUM(M36:M56)</f>
        <v>0</v>
      </c>
      <c r="N57" s="266">
        <f>SUM(N36:N56)</f>
        <v>0</v>
      </c>
      <c r="O57" s="634"/>
      <c r="P57" s="585"/>
      <c r="Q57" s="261">
        <f>N57/('Summary Full Cost'!$T$11+1)</f>
        <v>0</v>
      </c>
      <c r="R57" s="588">
        <f>N57-Q57</f>
        <v>0</v>
      </c>
      <c r="S57" s="105"/>
      <c r="T57" s="105"/>
      <c r="U57" s="105"/>
    </row>
    <row r="58" spans="1:21">
      <c r="A58" s="289"/>
      <c r="B58" s="289"/>
      <c r="C58" s="646"/>
      <c r="D58" s="647"/>
      <c r="E58" s="289"/>
      <c r="F58" s="412"/>
      <c r="G58" s="289"/>
      <c r="H58" s="105"/>
      <c r="I58" s="105"/>
      <c r="J58" s="105"/>
      <c r="K58" s="633"/>
      <c r="L58" s="412"/>
      <c r="M58" s="385"/>
      <c r="N58" s="385"/>
      <c r="O58" s="289"/>
      <c r="P58" s="105"/>
      <c r="Q58" s="105"/>
      <c r="R58" s="105"/>
      <c r="S58" s="105"/>
      <c r="T58" s="105"/>
      <c r="U58" s="105"/>
    </row>
    <row r="59" spans="1:21" s="177" customFormat="1" ht="17" customHeight="1">
      <c r="A59" s="447"/>
      <c r="B59" s="421" t="s">
        <v>123</v>
      </c>
      <c r="C59" s="422"/>
      <c r="D59" s="423"/>
      <c r="E59" s="422"/>
      <c r="F59" s="431">
        <f>F32+F57</f>
        <v>0</v>
      </c>
      <c r="G59" s="356"/>
      <c r="H59" s="294"/>
      <c r="I59" s="294"/>
      <c r="J59" s="355"/>
      <c r="K59" s="355"/>
      <c r="L59" s="295"/>
      <c r="M59" s="385"/>
      <c r="N59" s="385"/>
      <c r="O59" s="297"/>
      <c r="P59" s="289"/>
      <c r="Q59" s="447"/>
      <c r="R59" s="635"/>
      <c r="S59" s="447"/>
      <c r="T59" s="447"/>
      <c r="U59" s="447"/>
    </row>
    <row r="60" spans="1:21" s="177" customFormat="1" ht="17" customHeight="1">
      <c r="A60" s="447"/>
      <c r="B60" s="105" t="s">
        <v>124</v>
      </c>
      <c r="C60" s="105"/>
      <c r="D60" s="661"/>
      <c r="E60" s="105"/>
      <c r="F60" s="432">
        <f>M32+M57</f>
        <v>0</v>
      </c>
      <c r="G60" s="289"/>
      <c r="H60" s="447"/>
      <c r="I60" s="447"/>
      <c r="J60" s="447"/>
      <c r="K60" s="447"/>
      <c r="L60" s="300"/>
      <c r="M60" s="301"/>
      <c r="N60" s="385"/>
      <c r="O60" s="289"/>
      <c r="P60" s="289"/>
      <c r="Q60" s="447"/>
      <c r="R60" s="635"/>
      <c r="S60" s="447"/>
      <c r="T60" s="447"/>
      <c r="U60" s="447"/>
    </row>
    <row r="61" spans="1:21" s="177" customFormat="1" ht="17" customHeight="1">
      <c r="A61" s="447"/>
      <c r="B61" s="105" t="s">
        <v>125</v>
      </c>
      <c r="C61" s="105"/>
      <c r="D61" s="661"/>
      <c r="E61" s="105"/>
      <c r="F61" s="432">
        <f>N32+N57</f>
        <v>0</v>
      </c>
      <c r="G61" s="289"/>
      <c r="H61" s="447"/>
      <c r="I61" s="447"/>
      <c r="J61" s="447"/>
      <c r="K61" s="447"/>
      <c r="L61" s="390"/>
      <c r="M61" s="302"/>
      <c r="N61" s="385"/>
      <c r="O61" s="289"/>
      <c r="P61" s="289"/>
      <c r="Q61" s="447"/>
      <c r="R61" s="635"/>
      <c r="S61" s="447"/>
      <c r="T61" s="447"/>
      <c r="U61" s="447"/>
    </row>
    <row r="62" spans="1:21" s="177" customFormat="1" ht="17" customHeight="1">
      <c r="A62" s="447"/>
      <c r="B62" s="289"/>
      <c r="C62" s="289"/>
      <c r="D62" s="599"/>
      <c r="E62" s="289"/>
      <c r="F62" s="600"/>
      <c r="G62" s="289"/>
      <c r="H62" s="447"/>
      <c r="I62" s="447"/>
      <c r="J62" s="447"/>
      <c r="K62" s="447"/>
      <c r="L62" s="390"/>
      <c r="M62" s="302"/>
      <c r="N62" s="385"/>
      <c r="O62" s="289"/>
      <c r="P62" s="289"/>
      <c r="Q62" s="447"/>
      <c r="R62" s="635"/>
      <c r="S62" s="447"/>
      <c r="T62" s="447"/>
      <c r="U62" s="447"/>
    </row>
    <row r="63" spans="1:21" s="177" customFormat="1" ht="16.5" customHeight="1">
      <c r="A63" s="447"/>
      <c r="B63" s="289"/>
      <c r="C63" s="289"/>
      <c r="D63" s="599"/>
      <c r="E63" s="289"/>
      <c r="F63" s="600"/>
      <c r="G63" s="289"/>
      <c r="H63" s="447"/>
      <c r="I63" s="447"/>
      <c r="J63" s="447"/>
      <c r="K63" s="447"/>
      <c r="L63" s="301"/>
      <c r="M63" s="302"/>
      <c r="N63" s="385"/>
      <c r="O63" s="289"/>
      <c r="P63" s="289"/>
      <c r="Q63" s="447"/>
      <c r="R63" s="635"/>
      <c r="S63" s="447"/>
      <c r="T63" s="447"/>
      <c r="U63" s="447"/>
    </row>
    <row r="64" spans="1:21" ht="16">
      <c r="A64" s="304"/>
      <c r="B64" s="779" t="s">
        <v>126</v>
      </c>
      <c r="C64" s="780"/>
      <c r="D64" s="780"/>
      <c r="E64" s="780"/>
      <c r="F64" s="781"/>
      <c r="G64" s="660"/>
      <c r="H64" s="633"/>
      <c r="I64" s="633"/>
      <c r="J64" s="633"/>
      <c r="K64" s="633"/>
      <c r="L64" s="412"/>
      <c r="M64" s="643"/>
      <c r="N64" s="289"/>
      <c r="O64" s="289"/>
      <c r="P64" s="105"/>
      <c r="Q64" s="105"/>
      <c r="R64" s="105"/>
      <c r="S64" s="105"/>
      <c r="T64" s="105"/>
      <c r="U64" s="105"/>
    </row>
    <row r="65" spans="1:15" ht="16">
      <c r="A65" s="304"/>
      <c r="B65" s="391"/>
      <c r="C65" s="309" t="s">
        <v>127</v>
      </c>
      <c r="D65" s="310"/>
      <c r="E65" s="309" t="s">
        <v>128</v>
      </c>
      <c r="F65" s="393"/>
      <c r="G65" s="660"/>
      <c r="H65" s="633"/>
      <c r="I65" s="633"/>
      <c r="J65" s="633"/>
      <c r="K65" s="633"/>
      <c r="L65" s="412"/>
      <c r="M65" s="643"/>
      <c r="N65" s="289"/>
      <c r="O65" s="289"/>
    </row>
    <row r="66" spans="1:15" ht="16">
      <c r="A66" s="304"/>
      <c r="B66" s="443" t="s">
        <v>167</v>
      </c>
      <c r="C66" s="309"/>
      <c r="D66" s="310"/>
      <c r="E66" s="309">
        <v>1</v>
      </c>
      <c r="F66" s="418">
        <f>C66*E66</f>
        <v>0</v>
      </c>
      <c r="G66" s="660"/>
      <c r="H66" s="633"/>
      <c r="I66" s="633"/>
      <c r="J66" s="633"/>
      <c r="K66" s="633"/>
      <c r="L66" s="412"/>
      <c r="M66" s="643"/>
      <c r="N66" s="289"/>
      <c r="O66" s="289"/>
    </row>
    <row r="67" spans="1:15" ht="16" customHeight="1">
      <c r="A67" s="304"/>
      <c r="B67" s="187" t="s">
        <v>130</v>
      </c>
      <c r="C67" s="312"/>
      <c r="D67" s="313"/>
      <c r="E67" s="184"/>
      <c r="F67" s="418">
        <f>C67*E67</f>
        <v>0</v>
      </c>
      <c r="G67" s="171"/>
      <c r="H67" s="633"/>
      <c r="I67" s="633"/>
      <c r="J67" s="633"/>
      <c r="K67" s="633"/>
      <c r="L67" s="412"/>
      <c r="M67" s="643"/>
      <c r="N67" s="289"/>
      <c r="O67" s="289"/>
    </row>
    <row r="68" spans="1:15" ht="16" customHeight="1">
      <c r="A68" s="304"/>
      <c r="B68" s="187" t="s">
        <v>131</v>
      </c>
      <c r="C68" s="312"/>
      <c r="D68" s="313"/>
      <c r="E68" s="184"/>
      <c r="F68" s="418">
        <f>C68*E68</f>
        <v>0</v>
      </c>
      <c r="G68" s="171"/>
      <c r="H68" s="633"/>
      <c r="I68" s="633"/>
      <c r="J68" s="633"/>
      <c r="K68" s="633"/>
      <c r="L68" s="412"/>
      <c r="M68" s="643"/>
      <c r="N68" s="289"/>
      <c r="O68" s="289"/>
    </row>
    <row r="69" spans="1:15" ht="17" thickBot="1">
      <c r="A69" s="304"/>
      <c r="B69" s="316" t="s">
        <v>132</v>
      </c>
      <c r="C69" s="317"/>
      <c r="D69" s="318"/>
      <c r="E69" s="319"/>
      <c r="F69" s="339">
        <f>SUM(F66:F68)</f>
        <v>0</v>
      </c>
      <c r="G69" s="171"/>
      <c r="H69" s="633"/>
      <c r="I69" s="633"/>
      <c r="J69" s="633"/>
      <c r="K69" s="633"/>
      <c r="L69" s="412"/>
      <c r="M69" s="643"/>
      <c r="N69" s="289"/>
      <c r="O69" s="289"/>
    </row>
    <row r="70" spans="1:15" ht="16">
      <c r="A70" s="304"/>
      <c r="B70" s="320"/>
      <c r="C70" s="314"/>
      <c r="D70" s="321"/>
      <c r="E70" s="322"/>
      <c r="F70" s="314"/>
      <c r="G70" s="171"/>
      <c r="H70" s="633"/>
      <c r="I70" s="633"/>
      <c r="J70" s="633"/>
      <c r="K70" s="633"/>
      <c r="L70" s="412"/>
      <c r="M70" s="643"/>
      <c r="N70" s="289"/>
      <c r="O70" s="289"/>
    </row>
    <row r="71" spans="1:15" ht="16">
      <c r="A71" s="304"/>
      <c r="B71" s="320"/>
      <c r="C71" s="314"/>
      <c r="D71" s="321"/>
      <c r="E71" s="322"/>
      <c r="F71" s="314"/>
      <c r="G71" s="171"/>
      <c r="H71" s="633"/>
      <c r="I71" s="633"/>
      <c r="J71" s="633"/>
      <c r="K71" s="633"/>
      <c r="L71" s="412"/>
      <c r="M71" s="643"/>
      <c r="N71" s="289"/>
      <c r="O71" s="289"/>
    </row>
    <row r="72" spans="1:15" ht="16">
      <c r="A72" s="304"/>
      <c r="B72" s="320"/>
      <c r="C72" s="314"/>
      <c r="D72" s="321"/>
      <c r="E72" s="322"/>
      <c r="F72" s="314"/>
      <c r="G72" s="171"/>
      <c r="H72" s="633"/>
      <c r="I72" s="633"/>
      <c r="J72" s="633"/>
      <c r="K72" s="633"/>
      <c r="L72" s="412"/>
      <c r="M72" s="643"/>
      <c r="N72" s="289"/>
      <c r="O72" s="289"/>
    </row>
    <row r="73" spans="1:15" ht="16">
      <c r="A73" s="679"/>
      <c r="B73" s="775" t="str">
        <f>IF('Summary Full Cost'!B25="NO","Other Direct Cost(must include VAT)","Other Direct Cost(Should exclude VAT)")</f>
        <v>Other Direct Cost(Should exclude VAT)</v>
      </c>
      <c r="C73" s="782"/>
      <c r="D73" s="782"/>
      <c r="E73" s="782"/>
      <c r="F73" s="783"/>
      <c r="G73" s="680"/>
      <c r="H73" s="633"/>
      <c r="I73" s="633"/>
      <c r="J73" s="633"/>
      <c r="K73" s="633"/>
      <c r="L73" s="412"/>
      <c r="M73" s="643"/>
      <c r="N73" s="289"/>
      <c r="O73" s="289"/>
    </row>
    <row r="74" spans="1:15" ht="16">
      <c r="A74" s="679"/>
      <c r="B74" s="775" t="s">
        <v>50</v>
      </c>
      <c r="C74" s="776"/>
      <c r="D74" s="776"/>
      <c r="E74" s="776"/>
      <c r="F74" s="777"/>
      <c r="G74" s="681"/>
      <c r="H74" s="633"/>
      <c r="I74" s="633"/>
      <c r="J74" s="633"/>
      <c r="K74" s="633"/>
      <c r="L74" s="412"/>
      <c r="M74" s="643"/>
      <c r="N74" s="289"/>
      <c r="O74" s="289"/>
    </row>
    <row r="75" spans="1:15" ht="16">
      <c r="A75" s="304"/>
      <c r="B75" s="186" t="s">
        <v>133</v>
      </c>
      <c r="C75" s="774"/>
      <c r="D75" s="767"/>
      <c r="E75" s="767"/>
      <c r="F75" s="314"/>
      <c r="G75" s="171"/>
      <c r="H75" s="633"/>
      <c r="I75" s="633"/>
      <c r="J75" s="633"/>
      <c r="K75" s="633"/>
      <c r="L75" s="328"/>
      <c r="M75" s="398"/>
      <c r="N75" s="289"/>
      <c r="O75" s="289"/>
    </row>
    <row r="76" spans="1:15" ht="16">
      <c r="A76" s="304"/>
      <c r="B76" s="186" t="s">
        <v>134</v>
      </c>
      <c r="C76" s="767"/>
      <c r="D76" s="767"/>
      <c r="E76" s="767"/>
      <c r="F76" s="314"/>
      <c r="G76" s="171"/>
      <c r="H76" s="633"/>
      <c r="I76" s="633"/>
      <c r="J76" s="633"/>
      <c r="K76" s="633"/>
      <c r="L76" s="328"/>
      <c r="M76" s="398"/>
      <c r="N76" s="289"/>
      <c r="O76" s="289"/>
    </row>
    <row r="77" spans="1:15" ht="16">
      <c r="A77" s="304"/>
      <c r="B77" s="186" t="s">
        <v>135</v>
      </c>
      <c r="C77" s="767"/>
      <c r="D77" s="767"/>
      <c r="E77" s="767"/>
      <c r="F77" s="314"/>
      <c r="G77" s="171"/>
      <c r="H77" s="633"/>
      <c r="I77" s="633"/>
      <c r="J77" s="633"/>
      <c r="K77" s="633"/>
      <c r="L77" s="328"/>
      <c r="M77" s="398"/>
      <c r="N77" s="289"/>
      <c r="O77" s="289"/>
    </row>
    <row r="78" spans="1:15" ht="16">
      <c r="A78" s="304"/>
      <c r="B78" s="186" t="s">
        <v>136</v>
      </c>
      <c r="C78" s="767"/>
      <c r="D78" s="767"/>
      <c r="E78" s="767"/>
      <c r="F78" s="314"/>
      <c r="G78" s="171"/>
      <c r="H78" s="633"/>
      <c r="I78" s="633"/>
      <c r="J78" s="633"/>
      <c r="K78" s="633"/>
      <c r="L78" s="328"/>
      <c r="M78" s="398"/>
      <c r="N78" s="289"/>
      <c r="O78" s="289"/>
    </row>
    <row r="79" spans="1:15" ht="16">
      <c r="A79" s="304"/>
      <c r="B79" s="186" t="s">
        <v>137</v>
      </c>
      <c r="C79" s="767"/>
      <c r="D79" s="767"/>
      <c r="E79" s="767"/>
      <c r="F79" s="314"/>
      <c r="G79" s="171"/>
      <c r="H79" s="633"/>
      <c r="I79" s="633"/>
      <c r="J79" s="633"/>
      <c r="K79" s="633"/>
      <c r="L79" s="328"/>
      <c r="M79" s="398"/>
      <c r="N79" s="289"/>
      <c r="O79" s="289"/>
    </row>
    <row r="80" spans="1:15" ht="16">
      <c r="A80" s="304"/>
      <c r="B80" s="186" t="s">
        <v>138</v>
      </c>
      <c r="C80" s="767"/>
      <c r="D80" s="767"/>
      <c r="E80" s="767"/>
      <c r="F80" s="314"/>
      <c r="G80" s="171"/>
      <c r="H80" s="633"/>
      <c r="I80" s="633"/>
      <c r="J80" s="633"/>
      <c r="K80" s="633"/>
      <c r="L80" s="328"/>
      <c r="M80" s="398"/>
      <c r="N80" s="289"/>
      <c r="O80" s="289"/>
    </row>
    <row r="81" spans="1:15" ht="16">
      <c r="A81" s="304"/>
      <c r="B81" s="186" t="s">
        <v>139</v>
      </c>
      <c r="C81" s="767"/>
      <c r="D81" s="767"/>
      <c r="E81" s="767"/>
      <c r="F81" s="314"/>
      <c r="G81" s="171"/>
      <c r="H81" s="633"/>
      <c r="I81" s="633"/>
      <c r="J81" s="633"/>
      <c r="K81" s="633"/>
      <c r="L81" s="328"/>
      <c r="M81" s="398"/>
      <c r="N81" s="289"/>
      <c r="O81" s="289"/>
    </row>
    <row r="82" spans="1:15" ht="17" thickBot="1">
      <c r="A82" s="304"/>
      <c r="B82" s="317" t="s">
        <v>132</v>
      </c>
      <c r="C82" s="323"/>
      <c r="D82" s="323"/>
      <c r="E82" s="323"/>
      <c r="F82" s="340">
        <f>SUM(F75:F81)</f>
        <v>0</v>
      </c>
      <c r="G82" s="171"/>
      <c r="H82" s="633"/>
      <c r="I82" s="633"/>
      <c r="J82" s="633"/>
      <c r="K82" s="633"/>
      <c r="L82" s="328"/>
      <c r="M82" s="398"/>
      <c r="N82" s="289"/>
      <c r="O82" s="289"/>
    </row>
    <row r="83" spans="1:15" ht="16">
      <c r="A83" s="304"/>
      <c r="B83" s="775" t="s">
        <v>51</v>
      </c>
      <c r="C83" s="776"/>
      <c r="D83" s="776"/>
      <c r="E83" s="776"/>
      <c r="F83" s="777"/>
      <c r="G83" s="171"/>
      <c r="H83" s="633"/>
      <c r="I83" s="633"/>
      <c r="J83" s="633"/>
      <c r="K83" s="633"/>
      <c r="L83" s="328"/>
      <c r="M83" s="398"/>
      <c r="N83" s="289"/>
      <c r="O83" s="289"/>
    </row>
    <row r="84" spans="1:15" ht="16">
      <c r="A84" s="304"/>
      <c r="B84" s="186" t="s">
        <v>140</v>
      </c>
      <c r="C84" s="778"/>
      <c r="D84" s="767"/>
      <c r="E84" s="767"/>
      <c r="F84" s="314"/>
      <c r="G84" s="171"/>
      <c r="H84" s="633"/>
      <c r="I84" s="633"/>
      <c r="J84" s="633"/>
      <c r="K84" s="633"/>
      <c r="L84" s="328"/>
      <c r="M84" s="398"/>
      <c r="N84" s="289"/>
      <c r="O84" s="289"/>
    </row>
    <row r="85" spans="1:15" ht="16">
      <c r="A85" s="304"/>
      <c r="B85" s="186" t="s">
        <v>141</v>
      </c>
      <c r="C85" s="767"/>
      <c r="D85" s="767"/>
      <c r="E85" s="767"/>
      <c r="F85" s="314"/>
      <c r="G85" s="171"/>
      <c r="H85" s="633"/>
      <c r="I85" s="633"/>
      <c r="J85" s="633"/>
      <c r="K85" s="633"/>
      <c r="L85" s="328"/>
      <c r="M85" s="398"/>
      <c r="N85" s="289"/>
      <c r="O85" s="289"/>
    </row>
    <row r="86" spans="1:15" ht="16">
      <c r="A86" s="304"/>
      <c r="B86" s="186" t="s">
        <v>142</v>
      </c>
      <c r="C86" s="767"/>
      <c r="D86" s="767"/>
      <c r="E86" s="767"/>
      <c r="F86" s="314"/>
      <c r="G86" s="171"/>
      <c r="H86" s="633"/>
      <c r="I86" s="633"/>
      <c r="J86" s="633"/>
      <c r="K86" s="633"/>
      <c r="L86" s="328"/>
      <c r="M86" s="398"/>
      <c r="N86" s="289"/>
      <c r="O86" s="289"/>
    </row>
    <row r="87" spans="1:15" ht="16">
      <c r="A87" s="304"/>
      <c r="B87" s="186" t="s">
        <v>143</v>
      </c>
      <c r="C87" s="767"/>
      <c r="D87" s="767"/>
      <c r="E87" s="767"/>
      <c r="F87" s="314"/>
      <c r="G87" s="171"/>
      <c r="H87" s="633"/>
      <c r="I87" s="633"/>
      <c r="J87" s="633"/>
      <c r="K87" s="633"/>
      <c r="L87" s="328"/>
      <c r="M87" s="398"/>
      <c r="N87" s="289"/>
      <c r="O87" s="289"/>
    </row>
    <row r="88" spans="1:15" ht="16">
      <c r="A88" s="304"/>
      <c r="B88" s="186" t="s">
        <v>144</v>
      </c>
      <c r="C88" s="767"/>
      <c r="D88" s="767"/>
      <c r="E88" s="767"/>
      <c r="F88" s="314"/>
      <c r="G88" s="171"/>
      <c r="H88" s="633"/>
      <c r="I88" s="633"/>
      <c r="J88" s="633"/>
      <c r="K88" s="633"/>
      <c r="L88" s="328"/>
      <c r="M88" s="398"/>
      <c r="N88" s="289"/>
      <c r="O88" s="289"/>
    </row>
    <row r="89" spans="1:15" ht="16">
      <c r="A89" s="304"/>
      <c r="B89" s="186" t="s">
        <v>145</v>
      </c>
      <c r="C89" s="767"/>
      <c r="D89" s="767"/>
      <c r="E89" s="767"/>
      <c r="F89" s="314"/>
      <c r="G89" s="171"/>
      <c r="H89" s="633"/>
      <c r="I89" s="633"/>
      <c r="J89" s="633"/>
      <c r="K89" s="633"/>
      <c r="L89" s="328"/>
      <c r="M89" s="398"/>
      <c r="N89" s="289"/>
      <c r="O89" s="289"/>
    </row>
    <row r="90" spans="1:15" ht="16">
      <c r="A90" s="304"/>
      <c r="B90" s="186" t="s">
        <v>146</v>
      </c>
      <c r="C90" s="767"/>
      <c r="D90" s="767"/>
      <c r="E90" s="767"/>
      <c r="F90" s="314"/>
      <c r="G90" s="171"/>
      <c r="H90" s="633"/>
      <c r="I90" s="633"/>
      <c r="J90" s="633"/>
      <c r="K90" s="633"/>
      <c r="L90" s="328"/>
      <c r="M90" s="398"/>
      <c r="N90" s="289"/>
      <c r="O90" s="289"/>
    </row>
    <row r="91" spans="1:15" ht="17" thickBot="1">
      <c r="A91" s="304"/>
      <c r="B91" s="317" t="s">
        <v>132</v>
      </c>
      <c r="C91" s="323"/>
      <c r="D91" s="323"/>
      <c r="E91" s="323"/>
      <c r="F91" s="340">
        <f>SUM(F84:F90)</f>
        <v>0</v>
      </c>
      <c r="G91" s="171"/>
      <c r="H91" s="633"/>
      <c r="I91" s="633"/>
      <c r="J91" s="633"/>
      <c r="K91" s="633"/>
      <c r="L91" s="328"/>
      <c r="M91" s="398"/>
      <c r="N91" s="289"/>
      <c r="O91" s="289"/>
    </row>
    <row r="92" spans="1:15" ht="16">
      <c r="A92" s="304"/>
      <c r="B92" s="768" t="s">
        <v>147</v>
      </c>
      <c r="C92" s="769"/>
      <c r="D92" s="769"/>
      <c r="E92" s="769"/>
      <c r="F92" s="770"/>
      <c r="G92" s="171"/>
      <c r="H92" s="633"/>
      <c r="I92" s="633"/>
      <c r="J92" s="633"/>
      <c r="K92" s="633"/>
      <c r="L92" s="328"/>
      <c r="M92" s="398"/>
      <c r="N92" s="289"/>
      <c r="O92" s="289"/>
    </row>
    <row r="93" spans="1:15" ht="16">
      <c r="A93" s="304"/>
      <c r="B93" s="324" t="s">
        <v>148</v>
      </c>
      <c r="C93" s="767"/>
      <c r="D93" s="767"/>
      <c r="E93" s="767"/>
      <c r="F93" s="314"/>
      <c r="G93" s="171"/>
      <c r="H93" s="633"/>
      <c r="I93" s="633"/>
      <c r="J93" s="633"/>
      <c r="K93" s="633"/>
      <c r="L93" s="328"/>
      <c r="M93" s="398"/>
      <c r="N93" s="289"/>
      <c r="O93" s="289"/>
    </row>
    <row r="94" spans="1:15" ht="16">
      <c r="A94" s="304"/>
      <c r="B94" s="324" t="s">
        <v>149</v>
      </c>
      <c r="C94" s="767"/>
      <c r="D94" s="767"/>
      <c r="E94" s="767"/>
      <c r="F94" s="314"/>
      <c r="G94" s="171"/>
      <c r="H94" s="633"/>
      <c r="I94" s="633"/>
      <c r="J94" s="633"/>
      <c r="K94" s="633"/>
      <c r="L94" s="328"/>
      <c r="M94" s="398"/>
      <c r="N94" s="289"/>
      <c r="O94" s="289"/>
    </row>
    <row r="95" spans="1:15" ht="16">
      <c r="A95" s="304"/>
      <c r="B95" s="324" t="s">
        <v>150</v>
      </c>
      <c r="C95" s="767"/>
      <c r="D95" s="767"/>
      <c r="E95" s="767"/>
      <c r="F95" s="314"/>
      <c r="G95" s="171"/>
      <c r="H95" s="633"/>
      <c r="I95" s="633"/>
      <c r="J95" s="633"/>
      <c r="K95" s="633"/>
      <c r="L95" s="328"/>
      <c r="M95" s="398"/>
      <c r="N95" s="289"/>
      <c r="O95" s="289"/>
    </row>
    <row r="96" spans="1:15" ht="14" customHeight="1">
      <c r="A96" s="304"/>
      <c r="B96" s="324" t="s">
        <v>151</v>
      </c>
      <c r="C96" s="767"/>
      <c r="D96" s="767"/>
      <c r="E96" s="767"/>
      <c r="F96" s="314"/>
      <c r="G96" s="171"/>
      <c r="H96" s="633"/>
      <c r="I96" s="633"/>
      <c r="J96" s="633"/>
      <c r="K96" s="633"/>
      <c r="L96" s="328"/>
      <c r="M96" s="398"/>
      <c r="N96" s="289"/>
      <c r="O96" s="289"/>
    </row>
    <row r="97" spans="1:15" ht="16">
      <c r="A97" s="304"/>
      <c r="B97" s="324" t="s">
        <v>152</v>
      </c>
      <c r="C97" s="767"/>
      <c r="D97" s="767"/>
      <c r="E97" s="767"/>
      <c r="F97" s="314"/>
      <c r="G97" s="171"/>
      <c r="H97" s="633"/>
      <c r="I97" s="633"/>
      <c r="J97" s="633"/>
      <c r="K97" s="633"/>
      <c r="L97" s="328"/>
      <c r="M97" s="398"/>
      <c r="N97" s="289"/>
      <c r="O97" s="289"/>
    </row>
    <row r="98" spans="1:15" ht="16">
      <c r="A98" s="304"/>
      <c r="B98" s="324" t="s">
        <v>153</v>
      </c>
      <c r="C98" s="767"/>
      <c r="D98" s="767"/>
      <c r="E98" s="767"/>
      <c r="F98" s="314"/>
      <c r="G98" s="171"/>
      <c r="H98" s="633"/>
      <c r="I98" s="633"/>
      <c r="J98" s="633"/>
      <c r="K98" s="633"/>
      <c r="L98" s="328"/>
      <c r="M98" s="398"/>
      <c r="N98" s="289"/>
      <c r="O98" s="289"/>
    </row>
    <row r="99" spans="1:15" ht="16">
      <c r="A99" s="304"/>
      <c r="B99" s="324" t="s">
        <v>154</v>
      </c>
      <c r="C99" s="767"/>
      <c r="D99" s="767"/>
      <c r="E99" s="767"/>
      <c r="F99" s="314"/>
      <c r="G99" s="171"/>
      <c r="H99" s="633"/>
      <c r="I99" s="633"/>
      <c r="J99" s="633"/>
      <c r="K99" s="633"/>
      <c r="L99" s="328"/>
      <c r="M99" s="398"/>
      <c r="N99" s="289"/>
      <c r="O99" s="289"/>
    </row>
    <row r="100" spans="1:15" ht="16">
      <c r="A100" s="304"/>
      <c r="B100" s="324" t="s">
        <v>155</v>
      </c>
      <c r="C100" s="767"/>
      <c r="D100" s="767"/>
      <c r="E100" s="767"/>
      <c r="F100" s="314"/>
      <c r="G100" s="171"/>
      <c r="H100" s="633"/>
      <c r="I100" s="633"/>
      <c r="J100" s="633"/>
      <c r="K100" s="633"/>
      <c r="L100" s="328"/>
      <c r="M100" s="398"/>
      <c r="N100" s="289"/>
      <c r="O100" s="289"/>
    </row>
    <row r="101" spans="1:15" ht="16">
      <c r="A101" s="304"/>
      <c r="B101" s="325" t="s">
        <v>156</v>
      </c>
      <c r="C101" s="767"/>
      <c r="D101" s="767"/>
      <c r="E101" s="767"/>
      <c r="F101" s="314"/>
      <c r="G101" s="171"/>
      <c r="H101" s="633"/>
      <c r="I101" s="633"/>
      <c r="J101" s="633"/>
      <c r="K101" s="633"/>
      <c r="L101" s="328"/>
      <c r="M101" s="398"/>
      <c r="N101" s="289"/>
      <c r="O101" s="289"/>
    </row>
    <row r="102" spans="1:15" s="171" customFormat="1" ht="19" customHeight="1">
      <c r="A102" s="304"/>
      <c r="B102" s="172" t="s">
        <v>157</v>
      </c>
      <c r="C102" s="767"/>
      <c r="D102" s="767"/>
      <c r="E102" s="767"/>
      <c r="F102" s="314"/>
      <c r="L102" s="328"/>
      <c r="M102" s="398"/>
    </row>
    <row r="103" spans="1:15" s="171" customFormat="1" ht="19" customHeight="1">
      <c r="A103" s="304"/>
      <c r="B103" s="172" t="s">
        <v>157</v>
      </c>
      <c r="C103" s="767"/>
      <c r="D103" s="767"/>
      <c r="E103" s="767"/>
      <c r="F103" s="314"/>
      <c r="L103" s="328"/>
      <c r="M103" s="398"/>
    </row>
    <row r="104" spans="1:15" s="171" customFormat="1" ht="19" customHeight="1">
      <c r="A104" s="304"/>
      <c r="B104" s="172" t="s">
        <v>157</v>
      </c>
      <c r="C104" s="767"/>
      <c r="D104" s="767"/>
      <c r="E104" s="767"/>
      <c r="F104" s="314"/>
      <c r="L104" s="328"/>
      <c r="M104" s="398"/>
    </row>
    <row r="105" spans="1:15" s="171" customFormat="1" ht="19" customHeight="1">
      <c r="A105" s="304"/>
      <c r="B105" s="172" t="s">
        <v>157</v>
      </c>
      <c r="C105" s="767"/>
      <c r="D105" s="767"/>
      <c r="E105" s="767"/>
      <c r="F105" s="314"/>
      <c r="L105" s="328"/>
      <c r="M105" s="398"/>
    </row>
    <row r="106" spans="1:15" s="171" customFormat="1" ht="19" customHeight="1">
      <c r="A106" s="304"/>
      <c r="B106" s="172" t="s">
        <v>157</v>
      </c>
      <c r="C106" s="767"/>
      <c r="D106" s="767"/>
      <c r="E106" s="767"/>
      <c r="F106" s="314"/>
      <c r="L106" s="328"/>
      <c r="M106" s="398"/>
    </row>
    <row r="107" spans="1:15" s="171" customFormat="1" ht="19" customHeight="1">
      <c r="A107" s="304"/>
      <c r="B107" s="172" t="s">
        <v>157</v>
      </c>
      <c r="C107" s="767"/>
      <c r="D107" s="767"/>
      <c r="E107" s="767"/>
      <c r="F107" s="314"/>
      <c r="L107" s="328"/>
      <c r="M107" s="398"/>
    </row>
    <row r="108" spans="1:15" ht="16">
      <c r="A108" s="304"/>
      <c r="B108" s="172" t="s">
        <v>157</v>
      </c>
      <c r="C108" s="767"/>
      <c r="D108" s="767"/>
      <c r="E108" s="767"/>
      <c r="F108" s="314"/>
      <c r="G108" s="171"/>
      <c r="H108" s="633"/>
      <c r="I108" s="633"/>
      <c r="J108" s="633"/>
      <c r="K108" s="633"/>
      <c r="L108" s="328"/>
      <c r="M108" s="398"/>
      <c r="N108" s="289"/>
      <c r="O108" s="289"/>
    </row>
    <row r="109" spans="1:15" ht="16">
      <c r="A109" s="304"/>
      <c r="B109" s="172" t="s">
        <v>157</v>
      </c>
      <c r="C109" s="767"/>
      <c r="D109" s="767"/>
      <c r="E109" s="767"/>
      <c r="F109" s="314"/>
      <c r="G109" s="171"/>
      <c r="H109" s="633"/>
      <c r="I109" s="633"/>
      <c r="J109" s="633"/>
      <c r="K109" s="633"/>
      <c r="L109" s="328"/>
      <c r="M109" s="398"/>
      <c r="N109" s="289"/>
      <c r="O109" s="289"/>
    </row>
    <row r="110" spans="1:15" ht="16">
      <c r="A110" s="304"/>
      <c r="B110" s="172" t="s">
        <v>157</v>
      </c>
      <c r="C110" s="767"/>
      <c r="D110" s="767"/>
      <c r="E110" s="767"/>
      <c r="F110" s="314"/>
      <c r="G110" s="171"/>
      <c r="H110" s="633"/>
      <c r="I110" s="633"/>
      <c r="J110" s="633"/>
      <c r="K110" s="633"/>
      <c r="L110" s="328"/>
      <c r="M110" s="398"/>
      <c r="N110" s="289"/>
      <c r="O110" s="289"/>
    </row>
    <row r="111" spans="1:15" ht="16">
      <c r="A111" s="304"/>
      <c r="B111" s="172" t="s">
        <v>157</v>
      </c>
      <c r="C111" s="767"/>
      <c r="D111" s="767"/>
      <c r="E111" s="767"/>
      <c r="F111" s="314"/>
      <c r="G111" s="171"/>
      <c r="H111" s="633"/>
      <c r="I111" s="633"/>
      <c r="J111" s="633"/>
      <c r="K111" s="633"/>
      <c r="L111" s="328"/>
      <c r="M111" s="398"/>
      <c r="N111" s="289"/>
      <c r="O111" s="289"/>
    </row>
    <row r="112" spans="1:15" ht="16">
      <c r="A112" s="304"/>
      <c r="B112" s="172" t="s">
        <v>157</v>
      </c>
      <c r="C112" s="771"/>
      <c r="D112" s="771"/>
      <c r="E112" s="771"/>
      <c r="F112" s="314"/>
      <c r="G112" s="171"/>
      <c r="H112" s="633"/>
      <c r="I112" s="633"/>
      <c r="J112" s="633"/>
      <c r="K112" s="633"/>
      <c r="L112" s="328"/>
      <c r="M112" s="398"/>
      <c r="N112" s="289"/>
      <c r="O112" s="289"/>
    </row>
    <row r="113" spans="1:15" ht="17" thickBot="1">
      <c r="A113" s="304"/>
      <c r="B113" s="317" t="s">
        <v>132</v>
      </c>
      <c r="C113" s="317"/>
      <c r="D113" s="317"/>
      <c r="E113" s="323"/>
      <c r="F113" s="340">
        <f>SUM(F93:F112)</f>
        <v>0</v>
      </c>
      <c r="G113" s="171"/>
      <c r="H113" s="633"/>
      <c r="I113" s="633"/>
      <c r="J113" s="633"/>
      <c r="K113" s="633"/>
      <c r="L113" s="328"/>
      <c r="M113" s="398"/>
      <c r="N113" s="289"/>
      <c r="O113" s="289"/>
    </row>
    <row r="114" spans="1:15" ht="16">
      <c r="A114" s="304"/>
      <c r="B114" s="796" t="s">
        <v>158</v>
      </c>
      <c r="C114" s="769"/>
      <c r="D114" s="769"/>
      <c r="E114" s="769"/>
      <c r="F114" s="770"/>
      <c r="G114" s="171"/>
      <c r="H114" s="633"/>
      <c r="I114" s="633"/>
      <c r="J114" s="633"/>
      <c r="K114" s="633"/>
      <c r="L114" s="328"/>
      <c r="M114" s="398"/>
      <c r="N114" s="289"/>
      <c r="O114" s="289"/>
    </row>
    <row r="115" spans="1:15" ht="16">
      <c r="A115" s="304"/>
      <c r="B115" s="326" t="s">
        <v>159</v>
      </c>
      <c r="C115" s="772"/>
      <c r="D115" s="767"/>
      <c r="E115" s="767"/>
      <c r="F115" s="314"/>
      <c r="G115" s="171"/>
      <c r="H115" s="633"/>
      <c r="I115" s="633"/>
      <c r="J115" s="633"/>
      <c r="K115" s="633"/>
      <c r="L115" s="328"/>
      <c r="M115" s="398"/>
      <c r="N115" s="289"/>
      <c r="O115" s="289"/>
    </row>
    <row r="116" spans="1:15" ht="16">
      <c r="A116" s="304"/>
      <c r="B116" s="326" t="s">
        <v>160</v>
      </c>
      <c r="C116" s="773"/>
      <c r="D116" s="771"/>
      <c r="E116" s="771"/>
      <c r="F116" s="314"/>
      <c r="G116" s="171"/>
      <c r="H116" s="633"/>
      <c r="I116" s="633"/>
      <c r="J116" s="633"/>
      <c r="K116" s="633"/>
      <c r="L116" s="328"/>
      <c r="M116" s="183"/>
      <c r="N116" s="289"/>
      <c r="O116" s="289"/>
    </row>
    <row r="117" spans="1:15" ht="17" thickBot="1">
      <c r="A117" s="304"/>
      <c r="B117" s="317" t="s">
        <v>132</v>
      </c>
      <c r="C117" s="323"/>
      <c r="D117" s="323"/>
      <c r="E117" s="327"/>
      <c r="F117" s="340">
        <f>SUM(F115:F116)</f>
        <v>0</v>
      </c>
      <c r="G117" s="171"/>
      <c r="H117" s="633"/>
      <c r="I117" s="633"/>
      <c r="J117" s="633"/>
      <c r="K117" s="633"/>
      <c r="L117" s="328"/>
      <c r="M117" s="398"/>
      <c r="N117" s="289"/>
      <c r="O117" s="289"/>
    </row>
    <row r="118" spans="1:15" ht="16">
      <c r="A118" s="171"/>
      <c r="B118" s="171"/>
      <c r="C118" s="171"/>
      <c r="D118" s="660"/>
      <c r="E118" s="171"/>
      <c r="F118" s="171"/>
      <c r="G118" s="171"/>
      <c r="H118" s="633"/>
      <c r="I118" s="633"/>
      <c r="J118" s="633"/>
      <c r="K118" s="633"/>
      <c r="L118" s="328"/>
      <c r="M118" s="398"/>
      <c r="N118" s="289"/>
      <c r="O118" s="289"/>
    </row>
    <row r="119" spans="1:15" ht="16">
      <c r="A119" s="105"/>
      <c r="B119" s="105"/>
      <c r="C119" s="642"/>
      <c r="D119" s="661"/>
      <c r="E119" s="105"/>
      <c r="F119" s="633"/>
      <c r="G119" s="580"/>
      <c r="H119" s="633"/>
      <c r="I119" s="633"/>
      <c r="J119" s="633"/>
      <c r="K119" s="633"/>
      <c r="L119" s="400"/>
      <c r="M119" s="329"/>
      <c r="N119" s="289"/>
      <c r="O119" s="289"/>
    </row>
    <row r="120" spans="1:15" ht="16">
      <c r="A120" s="105"/>
      <c r="B120" s="105"/>
      <c r="C120" s="642"/>
      <c r="D120" s="661"/>
      <c r="E120" s="105"/>
      <c r="F120" s="633"/>
      <c r="G120" s="580"/>
      <c r="H120" s="633"/>
      <c r="I120" s="633"/>
      <c r="J120" s="633"/>
      <c r="K120" s="633"/>
      <c r="L120" s="400"/>
      <c r="M120" s="401"/>
      <c r="N120" s="289"/>
      <c r="O120" s="289"/>
    </row>
    <row r="121" spans="1:15" ht="16">
      <c r="A121" s="105"/>
      <c r="B121" s="171" t="s">
        <v>161</v>
      </c>
      <c r="C121" s="171"/>
      <c r="D121" s="660"/>
      <c r="E121" s="171"/>
      <c r="F121" s="341">
        <f>F117+F113+F91+F82+F69+F59</f>
        <v>0</v>
      </c>
      <c r="G121" s="580"/>
      <c r="H121" s="633"/>
      <c r="I121" s="633"/>
      <c r="J121" s="633"/>
      <c r="K121" s="633"/>
      <c r="L121" s="412"/>
      <c r="M121" s="643"/>
      <c r="N121" s="289"/>
      <c r="O121" s="289"/>
    </row>
    <row r="122" spans="1:15" ht="16">
      <c r="A122" s="105"/>
      <c r="B122" s="171" t="s">
        <v>162</v>
      </c>
      <c r="C122" s="171"/>
      <c r="D122" s="171"/>
      <c r="E122" s="171"/>
      <c r="F122" s="341">
        <f>'Summary Full Cost'!I24</f>
        <v>0</v>
      </c>
      <c r="G122" s="580"/>
      <c r="H122" s="633"/>
      <c r="I122" s="633"/>
      <c r="J122" s="633"/>
      <c r="K122" s="633"/>
      <c r="L122" s="412"/>
      <c r="M122" s="643"/>
      <c r="N122" s="289"/>
      <c r="O122" s="289"/>
    </row>
    <row r="123" spans="1:15" ht="17" thickBot="1">
      <c r="A123" s="105"/>
      <c r="B123" s="171" t="s">
        <v>163</v>
      </c>
      <c r="C123" s="171"/>
      <c r="D123" s="171"/>
      <c r="E123" s="171"/>
      <c r="F123" s="341">
        <f>F121+F122</f>
        <v>0</v>
      </c>
      <c r="G123" s="580"/>
      <c r="H123" s="633"/>
      <c r="I123" s="633"/>
      <c r="J123" s="633"/>
      <c r="K123" s="633"/>
      <c r="L123" s="412"/>
      <c r="M123" s="643"/>
      <c r="N123" s="289"/>
      <c r="O123" s="289"/>
    </row>
    <row r="124" spans="1:15" ht="17" thickBot="1">
      <c r="A124" s="105"/>
      <c r="B124" s="333" t="s">
        <v>164</v>
      </c>
      <c r="C124" s="173" t="str">
        <f>'Summary Full Cost'!B26</f>
        <v>Yes</v>
      </c>
      <c r="D124" s="174">
        <f>'Summary Full Cost'!C26</f>
        <v>0.15</v>
      </c>
      <c r="E124" s="171"/>
      <c r="F124" s="341">
        <f>F123*D124</f>
        <v>0</v>
      </c>
      <c r="G124" s="580"/>
      <c r="H124" s="633"/>
      <c r="I124" s="633"/>
      <c r="J124" s="633"/>
      <c r="K124" s="633"/>
      <c r="L124" s="412"/>
      <c r="M124" s="643"/>
      <c r="N124" s="289"/>
      <c r="O124" s="289"/>
    </row>
    <row r="125" spans="1:15" ht="16">
      <c r="A125" s="105"/>
      <c r="B125" s="765" t="s">
        <v>57</v>
      </c>
      <c r="C125" s="766"/>
      <c r="D125" s="767"/>
      <c r="E125" s="767"/>
      <c r="F125" s="341">
        <f>F123+F124</f>
        <v>0</v>
      </c>
      <c r="G125" s="580"/>
      <c r="H125" s="633"/>
      <c r="I125" s="633"/>
      <c r="J125" s="633"/>
      <c r="K125" s="633"/>
      <c r="L125" s="412"/>
      <c r="M125" s="643"/>
      <c r="N125" s="289"/>
      <c r="O125" s="289"/>
    </row>
    <row r="126" spans="1:15">
      <c r="A126" s="105"/>
      <c r="B126" s="105"/>
      <c r="C126" s="642"/>
      <c r="D126" s="661"/>
      <c r="E126" s="105"/>
      <c r="F126" s="633"/>
      <c r="G126" s="580"/>
      <c r="H126" s="633"/>
      <c r="I126" s="633"/>
      <c r="J126" s="633"/>
      <c r="K126" s="633"/>
      <c r="L126" s="412"/>
      <c r="M126" s="643"/>
      <c r="N126" s="289"/>
      <c r="O126" s="289"/>
    </row>
    <row r="127" spans="1:15">
      <c r="A127" s="105"/>
      <c r="B127" s="105"/>
      <c r="C127" s="642"/>
      <c r="D127" s="661"/>
      <c r="E127" s="105"/>
      <c r="F127" s="633"/>
      <c r="G127" s="580"/>
      <c r="H127" s="633"/>
      <c r="I127" s="633"/>
      <c r="J127" s="633"/>
      <c r="K127" s="633"/>
      <c r="L127" s="412"/>
      <c r="M127" s="643"/>
      <c r="N127" s="289"/>
      <c r="O127" s="289"/>
    </row>
    <row r="128" spans="1:15">
      <c r="A128" s="105"/>
      <c r="B128" s="105"/>
      <c r="C128" s="105"/>
      <c r="D128" s="661"/>
      <c r="E128" s="105"/>
      <c r="F128" s="105"/>
      <c r="G128" s="105"/>
      <c r="H128" s="425"/>
      <c r="I128" s="425"/>
      <c r="J128" s="425"/>
      <c r="K128" s="105"/>
      <c r="L128" s="105"/>
      <c r="M128" s="105"/>
      <c r="N128" s="105"/>
      <c r="O128" s="105"/>
    </row>
    <row r="129" spans="2:15" ht="21.75" customHeight="1">
      <c r="B129" s="105"/>
      <c r="C129" s="105"/>
      <c r="D129" s="661"/>
      <c r="E129" s="426"/>
      <c r="F129" s="427"/>
      <c r="G129" s="105"/>
      <c r="H129" s="425"/>
      <c r="I129" s="425"/>
      <c r="J129" s="425"/>
      <c r="K129" s="105"/>
      <c r="L129" s="428"/>
      <c r="M129" s="289"/>
      <c r="N129" s="289"/>
      <c r="O129" s="289"/>
    </row>
    <row r="130" spans="2:15">
      <c r="B130" s="105"/>
      <c r="C130" s="105"/>
      <c r="D130" s="661"/>
      <c r="E130" s="105"/>
      <c r="F130" s="105"/>
      <c r="G130" s="429"/>
      <c r="H130" s="425"/>
      <c r="I130" s="425"/>
      <c r="J130" s="425"/>
      <c r="K130" s="310"/>
      <c r="L130" s="429"/>
      <c r="M130" s="105"/>
      <c r="N130" s="105"/>
      <c r="O130" s="105"/>
    </row>
    <row r="131" spans="2:15" ht="16.5" customHeight="1">
      <c r="B131" s="105"/>
      <c r="C131" s="105"/>
      <c r="D131" s="661"/>
      <c r="E131" s="105"/>
      <c r="F131" s="105"/>
      <c r="G131" s="105"/>
      <c r="H131" s="425"/>
      <c r="I131" s="425"/>
      <c r="J131" s="425"/>
      <c r="K131" s="430"/>
      <c r="L131" s="289"/>
      <c r="M131" s="105"/>
      <c r="N131" s="105"/>
      <c r="O131" s="105"/>
    </row>
    <row r="132" spans="2:15">
      <c r="B132" s="550"/>
      <c r="C132" s="105"/>
      <c r="D132" s="661"/>
      <c r="E132" s="105"/>
      <c r="F132" s="105"/>
      <c r="G132" s="289"/>
      <c r="H132" s="425"/>
      <c r="I132" s="425"/>
      <c r="J132" s="425"/>
      <c r="K132" s="566"/>
      <c r="L132" s="105"/>
      <c r="M132" s="105"/>
      <c r="N132" s="105"/>
      <c r="O132" s="105"/>
    </row>
    <row r="133" spans="2:15">
      <c r="B133" s="105"/>
      <c r="C133" s="105"/>
      <c r="D133" s="661"/>
      <c r="E133" s="105"/>
      <c r="F133" s="105"/>
      <c r="G133" s="105"/>
      <c r="H133" s="425"/>
      <c r="I133" s="425"/>
      <c r="J133" s="425"/>
      <c r="K133" s="566"/>
      <c r="L133" s="105"/>
      <c r="M133" s="105"/>
      <c r="N133" s="105"/>
      <c r="O133" s="105"/>
    </row>
  </sheetData>
  <sheetProtection algorithmName="SHA-512" hashValue="mXlGzuYeDHBf/fij+GiJmnLZLTvgSp+ef98qrBRziYaqXdRv4X7ji7xoxft8c1I+qU4KNiSyc/0wKw09oiE7Lw==" saltValue="YS3C5v5n7wYyZBikB/u0Bg==" spinCount="100000" sheet="1" formatCells="0" formatColumns="0" formatRows="0"/>
  <mergeCells count="17">
    <mergeCell ref="B125:E125"/>
    <mergeCell ref="B83:F83"/>
    <mergeCell ref="C115:E116"/>
    <mergeCell ref="L12:M12"/>
    <mergeCell ref="B74:F74"/>
    <mergeCell ref="C75:E81"/>
    <mergeCell ref="C84:E90"/>
    <mergeCell ref="B92:F92"/>
    <mergeCell ref="C93:E112"/>
    <mergeCell ref="B114:F114"/>
    <mergeCell ref="B73:F73"/>
    <mergeCell ref="C2:G2"/>
    <mergeCell ref="A5:G5"/>
    <mergeCell ref="L7:O7"/>
    <mergeCell ref="A12:G12"/>
    <mergeCell ref="A34:G35"/>
    <mergeCell ref="B64:F64"/>
  </mergeCells>
  <conditionalFormatting sqref="C124">
    <cfRule type="cellIs" dxfId="4" priority="1" stopIfTrue="1" operator="equal">
      <formula>"VAT Not defined"</formula>
    </cfRule>
  </conditionalFormatting>
  <dataValidations disablePrompts="1" count="9">
    <dataValidation type="decimal" allowBlank="1" showInputMessage="1" showErrorMessage="1" error="Must be number 0 or greater" sqref="E14:E31" xr:uid="{00000000-0002-0000-0900-000000000000}">
      <formula1>0</formula1>
      <formula2>99999</formula2>
    </dataValidation>
    <dataValidation type="list" allowBlank="1" showInputMessage="1" showErrorMessage="1" sqref="B36:B54" xr:uid="{00000000-0002-0000-0900-000001000000}">
      <formula1>supportstaff</formula1>
    </dataValidation>
    <dataValidation type="list" allowBlank="1" showInputMessage="1" showErrorMessage="1" error="Select (from the drop down list) one of Prof, Assoc Prof,Senior Lecturer, Lecturer, Junior Lecturer, Junior Research Fellow, or Post Doc" sqref="B14:B29" xr:uid="{00000000-0002-0000-0900-000002000000}">
      <formula1>categories</formula1>
    </dataValidation>
    <dataValidation type="list" allowBlank="1" showInputMessage="1" showErrorMessage="1" error="pa, /month, /day, or/hour must be chosen from the list " sqref="D14:D31 D36:D56 D58" xr:uid="{00000000-0002-0000-0900-000003000000}">
      <formula1>units</formula1>
    </dataValidation>
    <dataValidation type="decimal" showInputMessage="1" showErrorMessage="1" error="You are using the multi-year template and no more than 12 months can be entered for any one year. Use the single period template if you wish to cost periods of more than 12 months in a single sheet." sqref="C8" xr:uid="{00000000-0002-0000-0900-000004000000}">
      <formula1>0</formula1>
      <formula2>12</formula2>
    </dataValidation>
    <dataValidation type="whole" errorStyle="warning" operator="greaterThanOrEqual" showInputMessage="1" showErrorMessage="1" error="Are you sure that not all staff are using network points? (May be less if some or all staff work off campus.)" sqref="D69:D72" xr:uid="{00000000-0002-0000-0900-000005000000}">
      <formula1>0</formula1>
    </dataValidation>
    <dataValidation type="decimal" errorStyle="warning" operator="greaterThan" allowBlank="1" showInputMessage="1" showErrorMessage="1" error="Are you sure that not all staff are using an on-campus network point?  May be less if some staff are off campus." sqref="E69:E72" xr:uid="{00000000-0002-0000-0900-000006000000}">
      <formula1>#REF!</formula1>
    </dataValidation>
    <dataValidation type="list" allowBlank="1" showInputMessage="1" showErrorMessage="1" sqref="D124" xr:uid="{00000000-0002-0000-0900-000007000000}">
      <formula1>vatrates</formula1>
    </dataValidation>
    <dataValidation type="list" allowBlank="1" showInputMessage="1" showErrorMessage="1" error="VAT rates can either be normal rate (14%) or zero rated (0%) if an export contract (for example)" sqref="C124" xr:uid="{00000000-0002-0000-0900-000008000000}">
      <formula1>VAT</formula1>
    </dataValidation>
  </dataValidations>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GOB Staff" xr:uid="{00000000-0002-0000-0900-000009000000}">
          <x14:formula1>
            <xm:f>'Lookup Lists'!$A$82:$A$83</xm:f>
          </x14:formula1>
          <xm:sqref>L14</xm:sqref>
        </x14:dataValidation>
        <x14:dataValidation type="list" allowBlank="1" showInputMessage="1" showErrorMessage="1" xr:uid="{00000000-0002-0000-0900-00000A000000}">
          <x14:formula1>
            <xm:f>'Lookup Lists'!$A$82:$A$83</xm:f>
          </x14:formula1>
          <xm:sqref>L15:L32 L36:L56 L58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U175"/>
  <sheetViews>
    <sheetView zoomScale="80" zoomScaleNormal="80" workbookViewId="0"/>
  </sheetViews>
  <sheetFormatPr baseColWidth="10" defaultColWidth="8.83203125" defaultRowHeight="14"/>
  <cols>
    <col min="1" max="1" width="3.83203125" style="105" customWidth="1"/>
    <col min="2" max="2" width="49.5" style="105" customWidth="1"/>
    <col min="3" max="3" width="14.33203125" style="105" customWidth="1"/>
    <col min="4" max="4" width="10.83203125" style="424" customWidth="1"/>
    <col min="5" max="5" width="9.5" style="105" customWidth="1"/>
    <col min="6" max="6" width="14.83203125" style="105" customWidth="1"/>
    <col min="7" max="7" width="28.5" style="105" customWidth="1"/>
    <col min="8" max="9" width="8" style="105" hidden="1" customWidth="1"/>
    <col min="10" max="10" width="6.5" style="105" hidden="1" customWidth="1"/>
    <col min="11" max="11" width="3.83203125" style="105" hidden="1" customWidth="1"/>
    <col min="12" max="12" width="28.1640625" style="105" customWidth="1"/>
    <col min="13" max="13" width="18" style="105" customWidth="1"/>
    <col min="14" max="14" width="24.1640625" style="105" customWidth="1"/>
    <col min="15" max="15" width="11.5" style="105" customWidth="1"/>
    <col min="16" max="16" width="2.83203125" style="105" customWidth="1"/>
    <col min="17" max="17" width="14.6640625" style="105" hidden="1" customWidth="1"/>
    <col min="18" max="18" width="8.83203125" style="105" hidden="1" customWidth="1"/>
    <col min="19" max="16384" width="8.83203125" style="105"/>
  </cols>
  <sheetData>
    <row r="1" spans="1:18">
      <c r="A1" s="268" t="str">
        <f>CONCATENATE("Year ",C7," of Multi-year contract for:")</f>
        <v>Year 2027 of Multi-year contract for:</v>
      </c>
      <c r="B1" s="560"/>
      <c r="C1" s="561"/>
      <c r="D1" s="661"/>
    </row>
    <row r="2" spans="1:18">
      <c r="B2" s="562" t="str">
        <f>'Summary Full Cost'!A1</f>
        <v xml:space="preserve">Contract name: </v>
      </c>
      <c r="C2" s="759">
        <f>'Summary Full Cost'!C1</f>
        <v>0</v>
      </c>
      <c r="D2" s="760"/>
      <c r="E2" s="760"/>
      <c r="F2" s="760"/>
      <c r="G2" s="761"/>
    </row>
    <row r="3" spans="1:18">
      <c r="B3" s="563" t="s">
        <v>71</v>
      </c>
      <c r="C3" s="437" t="str">
        <f>'Summary Full Cost'!C6</f>
        <v>HSC</v>
      </c>
      <c r="D3" s="564" t="s">
        <v>97</v>
      </c>
      <c r="E3" s="437">
        <f>'Summary Full Cost'!C2</f>
        <v>0</v>
      </c>
      <c r="F3" s="564" t="str">
        <f>'Summary Full Cost'!E2</f>
        <v>PI:</v>
      </c>
      <c r="G3" s="437">
        <f>'Summary Full Cost'!F2</f>
        <v>0</v>
      </c>
    </row>
    <row r="4" spans="1:18">
      <c r="A4" s="269"/>
      <c r="B4" s="269"/>
      <c r="C4" s="269"/>
      <c r="D4" s="269"/>
      <c r="E4" s="269"/>
      <c r="F4" s="269"/>
      <c r="G4" s="269"/>
      <c r="H4" s="269"/>
      <c r="I4" s="269"/>
      <c r="J4" s="269"/>
      <c r="K4" s="269"/>
      <c r="L4" s="269"/>
      <c r="M4" s="269"/>
      <c r="N4" s="269"/>
    </row>
    <row r="5" spans="1:18" ht="21" customHeight="1">
      <c r="A5" s="762" t="s">
        <v>98</v>
      </c>
      <c r="B5" s="763"/>
      <c r="C5" s="763"/>
      <c r="D5" s="763"/>
      <c r="E5" s="763"/>
      <c r="F5" s="763"/>
      <c r="G5" s="764"/>
      <c r="H5" s="565"/>
      <c r="I5" s="565"/>
      <c r="J5" s="565"/>
      <c r="K5" s="270"/>
      <c r="L5" s="419"/>
      <c r="M5" s="270"/>
      <c r="N5" s="270"/>
    </row>
    <row r="6" spans="1:18" ht="15" thickBot="1">
      <c r="A6" s="271"/>
      <c r="B6" s="271"/>
      <c r="C6" s="272"/>
      <c r="D6" s="271"/>
      <c r="E6" s="271"/>
      <c r="F6" s="271"/>
      <c r="G6" s="271"/>
      <c r="H6" s="271"/>
      <c r="I6" s="271"/>
      <c r="J6" s="271"/>
      <c r="K6" s="271"/>
      <c r="L6" s="271"/>
      <c r="M6" s="271"/>
      <c r="N6" s="271"/>
    </row>
    <row r="7" spans="1:18" ht="13" customHeight="1">
      <c r="B7" s="550" t="s">
        <v>99</v>
      </c>
      <c r="C7" s="20">
        <f>'2026'!C7+1</f>
        <v>2027</v>
      </c>
      <c r="D7" s="273"/>
      <c r="E7" s="552"/>
      <c r="F7" s="552"/>
      <c r="G7" s="552"/>
      <c r="H7" s="105">
        <f>C7-'Lookup Lists'!A47+C8/12</f>
        <v>7</v>
      </c>
      <c r="I7" s="566">
        <v>30</v>
      </c>
      <c r="J7" s="566">
        <f>ROUND(I7/5,0)</f>
        <v>6</v>
      </c>
      <c r="K7" s="553"/>
      <c r="L7" s="788" t="s">
        <v>74</v>
      </c>
      <c r="M7" s="789"/>
      <c r="N7" s="789"/>
      <c r="O7" s="790"/>
      <c r="P7" s="553"/>
    </row>
    <row r="8" spans="1:18">
      <c r="B8" s="550" t="s">
        <v>101</v>
      </c>
      <c r="C8" s="106">
        <v>12</v>
      </c>
      <c r="D8" s="498"/>
      <c r="E8" s="287"/>
      <c r="F8" s="499"/>
      <c r="G8" s="287"/>
      <c r="H8" s="553">
        <f>C7-'Lookup Lists'!A47+1</f>
        <v>7</v>
      </c>
      <c r="J8" s="568">
        <f>C8/12</f>
        <v>1</v>
      </c>
      <c r="L8" s="611">
        <f>'Summary Full Cost'!T9</f>
        <v>1</v>
      </c>
      <c r="M8" s="575" t="s">
        <v>103</v>
      </c>
      <c r="N8" s="575"/>
      <c r="O8" s="612"/>
    </row>
    <row r="9" spans="1:18">
      <c r="B9" s="550"/>
      <c r="D9" s="500"/>
      <c r="L9" s="611">
        <f>'Summary Full Cost'!T10</f>
        <v>1</v>
      </c>
      <c r="M9" s="575" t="str">
        <f>'Summary Full Cost'!U10</f>
        <v>Academic cost flag 2</v>
      </c>
      <c r="N9" s="613"/>
      <c r="O9" s="577"/>
    </row>
    <row r="10" spans="1:18">
      <c r="D10" s="661"/>
      <c r="H10" s="201"/>
      <c r="I10" s="201"/>
      <c r="J10" s="201"/>
      <c r="K10" s="275"/>
      <c r="L10" s="574">
        <f>'Summary Full Cost'!T11</f>
        <v>0</v>
      </c>
      <c r="M10" s="575" t="str">
        <f>'Summary Full Cost'!U11</f>
        <v>Mark-up above cost:</v>
      </c>
      <c r="N10" s="576"/>
      <c r="O10" s="577"/>
    </row>
    <row r="11" spans="1:18" ht="15" thickBot="1">
      <c r="B11" s="274"/>
      <c r="C11" s="275"/>
      <c r="D11" s="275"/>
      <c r="E11" s="275"/>
      <c r="F11" s="275"/>
      <c r="G11" s="275"/>
      <c r="H11" s="275"/>
      <c r="I11" s="275"/>
      <c r="J11" s="275"/>
      <c r="K11" s="275"/>
      <c r="L11" s="276"/>
      <c r="M11" s="578"/>
      <c r="N11" s="578"/>
      <c r="O11" s="579"/>
    </row>
    <row r="12" spans="1:18" ht="18" customHeight="1" thickBot="1">
      <c r="A12" s="756" t="s">
        <v>165</v>
      </c>
      <c r="B12" s="757"/>
      <c r="C12" s="757"/>
      <c r="D12" s="757"/>
      <c r="E12" s="757"/>
      <c r="F12" s="757"/>
      <c r="G12" s="758"/>
      <c r="H12" s="659"/>
      <c r="I12" s="659" t="s">
        <v>105</v>
      </c>
      <c r="J12" s="580" t="s">
        <v>106</v>
      </c>
      <c r="L12" s="749" t="s">
        <v>107</v>
      </c>
      <c r="M12" s="750"/>
      <c r="N12" s="658" t="s">
        <v>108</v>
      </c>
      <c r="O12" s="420"/>
    </row>
    <row r="13" spans="1:18">
      <c r="A13" s="277"/>
      <c r="B13" s="278" t="s">
        <v>109</v>
      </c>
      <c r="C13" s="279" t="s">
        <v>110</v>
      </c>
      <c r="D13" s="279" t="s">
        <v>111</v>
      </c>
      <c r="E13" s="279" t="s">
        <v>112</v>
      </c>
      <c r="F13" s="279" t="s">
        <v>55</v>
      </c>
      <c r="G13" s="279" t="s">
        <v>113</v>
      </c>
      <c r="H13" s="277"/>
      <c r="I13" s="581" t="s">
        <v>105</v>
      </c>
      <c r="J13" s="581" t="s">
        <v>106</v>
      </c>
      <c r="L13" s="280" t="s">
        <v>114</v>
      </c>
      <c r="M13" s="281"/>
      <c r="N13" s="281"/>
      <c r="O13" s="289"/>
    </row>
    <row r="14" spans="1:18">
      <c r="A14" s="289"/>
      <c r="B14" s="441"/>
      <c r="C14" s="582">
        <f>IF(H14,INDEX(academicrates,I14,J14+I$7)*(1+'Summary Full Cost'!T$11)*'Summary Full Cost'!T$9,0)</f>
        <v>0</v>
      </c>
      <c r="D14" s="496" t="s">
        <v>116</v>
      </c>
      <c r="E14" s="583"/>
      <c r="F14" s="584">
        <f>IF(aflag2=1,E14*C14,L14)</f>
        <v>0</v>
      </c>
      <c r="G14" s="160"/>
      <c r="H14" s="105" t="b">
        <f>AND(ISTEXT(B14), ISTEXT(D14))</f>
        <v>0</v>
      </c>
      <c r="I14" s="105" t="e">
        <f>VLOOKUP(B14,categoryindex,2,0)</f>
        <v>#N/A</v>
      </c>
      <c r="J14" s="105">
        <f>IF(H14,VLOOKUP(D14,unitsindex,2,0),0)</f>
        <v>0</v>
      </c>
      <c r="L14" s="412" t="s">
        <v>56</v>
      </c>
      <c r="M14" s="402">
        <f>IF(L14="yes",F14*1,F14*0)</f>
        <v>0</v>
      </c>
      <c r="N14" s="402">
        <f>IF(L14="no",F14*1,F14*0)</f>
        <v>0</v>
      </c>
      <c r="O14" s="585"/>
      <c r="P14" s="586"/>
      <c r="Q14" s="586"/>
      <c r="R14" s="586"/>
    </row>
    <row r="15" spans="1:18">
      <c r="A15" s="289"/>
      <c r="B15" s="441"/>
      <c r="C15" s="582">
        <f>IF(H15,INDEX(academicrates,I15,J15+I$7)*(1+'Summary Full Cost'!T$11)*'Summary Full Cost'!T$9,0)</f>
        <v>0</v>
      </c>
      <c r="D15" s="496" t="s">
        <v>116</v>
      </c>
      <c r="E15" s="583"/>
      <c r="F15" s="589">
        <f>IF(aflag2=1,E15*C15,L15)</f>
        <v>0</v>
      </c>
      <c r="G15" s="160"/>
      <c r="H15" s="105" t="b">
        <f>AND(ISTEXT(B15), ISTEXT(D15))</f>
        <v>0</v>
      </c>
      <c r="I15" s="105" t="e">
        <f>VLOOKUP(B15,categoryindex,2,0)</f>
        <v>#N/A</v>
      </c>
      <c r="J15" s="105">
        <f>IF(H15,VLOOKUP(D15,unitsindex,2,0),0)</f>
        <v>0</v>
      </c>
      <c r="L15" s="412" t="s">
        <v>56</v>
      </c>
      <c r="M15" s="402">
        <f>IF(L15="yes",F15*1,F15*0)</f>
        <v>0</v>
      </c>
      <c r="N15" s="402">
        <f t="shared" ref="N15:N31" si="0">IF(L15="no",F15*1,F15*0)</f>
        <v>0</v>
      </c>
      <c r="O15" s="585"/>
      <c r="P15" s="586"/>
      <c r="Q15" s="586"/>
      <c r="R15" s="586"/>
    </row>
    <row r="16" spans="1:18">
      <c r="A16" s="289"/>
      <c r="B16" s="441"/>
      <c r="C16" s="582">
        <f>IF(H16,INDEX(academicrates,I16,J16+I$7)*(1+'Summary Full Cost'!T$11)*'Summary Full Cost'!T$9,0)</f>
        <v>0</v>
      </c>
      <c r="D16" s="496" t="s">
        <v>116</v>
      </c>
      <c r="E16" s="590"/>
      <c r="F16" s="589">
        <f>IF(aflag2=1,E16*C16,L16)</f>
        <v>0</v>
      </c>
      <c r="G16" s="160"/>
      <c r="H16" s="105" t="b">
        <f>AND(ISTEXT(B16), ISTEXT(D16))</f>
        <v>0</v>
      </c>
      <c r="I16" s="105" t="e">
        <f>VLOOKUP(B16,categoryindex,2,0)</f>
        <v>#N/A</v>
      </c>
      <c r="J16" s="105">
        <f>IF(H16,VLOOKUP(D16,unitsindex,2,0),0)</f>
        <v>0</v>
      </c>
      <c r="K16" s="633"/>
      <c r="L16" s="412"/>
      <c r="M16" s="402">
        <f t="shared" ref="M16:M31" si="1">IF(L16="yes",F16*1,F16*0)</f>
        <v>0</v>
      </c>
      <c r="N16" s="402">
        <f t="shared" si="0"/>
        <v>0</v>
      </c>
      <c r="O16" s="585"/>
      <c r="P16" s="586"/>
      <c r="Q16" s="586"/>
      <c r="R16" s="586"/>
    </row>
    <row r="17" spans="1:18">
      <c r="A17" s="289"/>
      <c r="B17" s="441"/>
      <c r="C17" s="582">
        <f>IF(H17,INDEX(academicrates,I17,J17+I$7)*(1+'Summary Full Cost'!T$11)*'Summary Full Cost'!T$9,0)</f>
        <v>0</v>
      </c>
      <c r="D17" s="496" t="s">
        <v>116</v>
      </c>
      <c r="E17" s="590"/>
      <c r="F17" s="589">
        <f t="shared" ref="F17:F29" si="2">IF(aflag2=1,E17*C17,L17)</f>
        <v>0</v>
      </c>
      <c r="G17" s="160"/>
      <c r="H17" s="105" t="b">
        <f t="shared" ref="H17:H28" si="3">AND(ISTEXT(B17), ISTEXT(D17))</f>
        <v>0</v>
      </c>
      <c r="I17" s="105" t="e">
        <f t="shared" ref="I17:I28" si="4">VLOOKUP(B17,categoryindex,2,0)</f>
        <v>#N/A</v>
      </c>
      <c r="J17" s="105">
        <f t="shared" ref="J17:J28" si="5">IF(H17,VLOOKUP(D17,unitsindex,2,0),0)</f>
        <v>0</v>
      </c>
      <c r="K17" s="633"/>
      <c r="L17" s="412"/>
      <c r="M17" s="402">
        <f t="shared" si="1"/>
        <v>0</v>
      </c>
      <c r="N17" s="402">
        <f t="shared" si="0"/>
        <v>0</v>
      </c>
      <c r="O17" s="585"/>
      <c r="P17" s="586"/>
      <c r="Q17" s="586"/>
      <c r="R17" s="586"/>
    </row>
    <row r="18" spans="1:18">
      <c r="A18" s="289"/>
      <c r="B18" s="441"/>
      <c r="C18" s="582">
        <f>IF(H18,INDEX(academicrates,I18,J18+I$7)*(1+'Summary Full Cost'!T$11)*'Summary Full Cost'!T$9,0)</f>
        <v>0</v>
      </c>
      <c r="D18" s="496" t="s">
        <v>116</v>
      </c>
      <c r="E18" s="590"/>
      <c r="F18" s="589">
        <f t="shared" si="2"/>
        <v>0</v>
      </c>
      <c r="G18" s="160"/>
      <c r="H18" s="105" t="b">
        <f t="shared" si="3"/>
        <v>0</v>
      </c>
      <c r="I18" s="105" t="e">
        <f t="shared" si="4"/>
        <v>#N/A</v>
      </c>
      <c r="J18" s="105">
        <f t="shared" si="5"/>
        <v>0</v>
      </c>
      <c r="K18" s="633"/>
      <c r="L18" s="412"/>
      <c r="M18" s="402">
        <f t="shared" si="1"/>
        <v>0</v>
      </c>
      <c r="N18" s="402">
        <f t="shared" si="0"/>
        <v>0</v>
      </c>
      <c r="O18" s="585"/>
      <c r="P18" s="586"/>
      <c r="Q18" s="586"/>
      <c r="R18" s="586"/>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633"/>
      <c r="L19" s="412"/>
      <c r="M19" s="402">
        <f t="shared" si="1"/>
        <v>0</v>
      </c>
      <c r="N19" s="402">
        <f t="shared" si="0"/>
        <v>0</v>
      </c>
      <c r="O19" s="585"/>
      <c r="P19" s="586"/>
      <c r="Q19" s="586"/>
      <c r="R19" s="586"/>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633"/>
      <c r="L20" s="412"/>
      <c r="M20" s="402">
        <f t="shared" si="1"/>
        <v>0</v>
      </c>
      <c r="N20" s="402">
        <f t="shared" si="0"/>
        <v>0</v>
      </c>
      <c r="O20" s="585"/>
      <c r="P20" s="586"/>
      <c r="Q20" s="586"/>
      <c r="R20" s="586"/>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633"/>
      <c r="L21" s="412"/>
      <c r="M21" s="402">
        <f t="shared" si="1"/>
        <v>0</v>
      </c>
      <c r="N21" s="402">
        <f t="shared" si="0"/>
        <v>0</v>
      </c>
      <c r="O21" s="585"/>
      <c r="P21" s="586"/>
      <c r="Q21" s="586"/>
      <c r="R21" s="586"/>
    </row>
    <row r="22" spans="1:18">
      <c r="A22" s="289"/>
      <c r="B22" s="441"/>
      <c r="C22" s="582">
        <f>IF(H22,INDEX(academicrates,I22,J22+I$7)*(1+'Summary Full Cost'!T$11)*'Summary Full Cost'!T$9,0)</f>
        <v>0</v>
      </c>
      <c r="D22" s="496" t="s">
        <v>116</v>
      </c>
      <c r="E22" s="590"/>
      <c r="F22" s="589">
        <f t="shared" si="2"/>
        <v>0</v>
      </c>
      <c r="G22" s="160"/>
      <c r="H22" s="105" t="b">
        <f t="shared" si="3"/>
        <v>0</v>
      </c>
      <c r="I22" s="105" t="e">
        <f t="shared" si="4"/>
        <v>#N/A</v>
      </c>
      <c r="J22" s="105">
        <f t="shared" si="5"/>
        <v>0</v>
      </c>
      <c r="K22" s="633"/>
      <c r="L22" s="412"/>
      <c r="M22" s="402">
        <f t="shared" si="1"/>
        <v>0</v>
      </c>
      <c r="N22" s="402">
        <f t="shared" si="0"/>
        <v>0</v>
      </c>
      <c r="O22" s="585"/>
      <c r="P22" s="586"/>
      <c r="Q22" s="586"/>
      <c r="R22" s="586"/>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633"/>
      <c r="L23" s="412"/>
      <c r="M23" s="402">
        <f t="shared" si="1"/>
        <v>0</v>
      </c>
      <c r="N23" s="402">
        <f t="shared" si="0"/>
        <v>0</v>
      </c>
      <c r="O23" s="585"/>
      <c r="P23" s="586"/>
      <c r="Q23" s="586"/>
      <c r="R23" s="586"/>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633"/>
      <c r="L24" s="412"/>
      <c r="M24" s="402">
        <f t="shared" si="1"/>
        <v>0</v>
      </c>
      <c r="N24" s="402">
        <f t="shared" si="0"/>
        <v>0</v>
      </c>
      <c r="O24" s="585"/>
      <c r="P24" s="586"/>
      <c r="Q24" s="586"/>
      <c r="R24" s="586"/>
    </row>
    <row r="25" spans="1:18">
      <c r="A25" s="289"/>
      <c r="B25" s="441"/>
      <c r="C25" s="582">
        <f>IF(H25,INDEX(academicrates,I25,J25+I$7)*(1+'Summary Full Cost'!T$11)*'Summary Full Cost'!T$9,0)</f>
        <v>0</v>
      </c>
      <c r="D25" s="496" t="s">
        <v>116</v>
      </c>
      <c r="E25" s="590"/>
      <c r="F25" s="589">
        <f t="shared" si="2"/>
        <v>0</v>
      </c>
      <c r="G25" s="160"/>
      <c r="H25" s="105" t="b">
        <f t="shared" si="3"/>
        <v>0</v>
      </c>
      <c r="I25" s="105" t="e">
        <f t="shared" si="4"/>
        <v>#N/A</v>
      </c>
      <c r="J25" s="105">
        <f t="shared" si="5"/>
        <v>0</v>
      </c>
      <c r="K25" s="633"/>
      <c r="L25" s="412"/>
      <c r="M25" s="402">
        <f t="shared" si="1"/>
        <v>0</v>
      </c>
      <c r="N25" s="402">
        <f t="shared" si="0"/>
        <v>0</v>
      </c>
      <c r="O25" s="585"/>
      <c r="P25" s="586"/>
      <c r="Q25" s="586"/>
      <c r="R25" s="586"/>
    </row>
    <row r="26" spans="1:18">
      <c r="A26" s="289"/>
      <c r="B26" s="441"/>
      <c r="C26" s="582">
        <f>IF(H26,INDEX(academicrates,I26,J26+I$7)*(1+'Summary Full Cost'!T$11)*'Summary Full Cost'!T$9,0)</f>
        <v>0</v>
      </c>
      <c r="D26" s="496"/>
      <c r="E26" s="590"/>
      <c r="F26" s="589">
        <f t="shared" si="2"/>
        <v>0</v>
      </c>
      <c r="G26" s="160"/>
      <c r="H26" s="105" t="b">
        <f t="shared" si="3"/>
        <v>0</v>
      </c>
      <c r="I26" s="105" t="e">
        <f t="shared" si="4"/>
        <v>#N/A</v>
      </c>
      <c r="J26" s="105">
        <f t="shared" si="5"/>
        <v>0</v>
      </c>
      <c r="K26" s="633"/>
      <c r="L26" s="412"/>
      <c r="M26" s="402">
        <f t="shared" si="1"/>
        <v>0</v>
      </c>
      <c r="N26" s="402">
        <f t="shared" si="0"/>
        <v>0</v>
      </c>
      <c r="O26" s="585"/>
      <c r="P26" s="586"/>
      <c r="Q26" s="586"/>
      <c r="R26" s="586"/>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633"/>
      <c r="L27" s="412"/>
      <c r="M27" s="402">
        <f t="shared" si="1"/>
        <v>0</v>
      </c>
      <c r="N27" s="402">
        <f t="shared" si="0"/>
        <v>0</v>
      </c>
      <c r="O27" s="585"/>
      <c r="P27" s="586"/>
      <c r="Q27" s="586"/>
      <c r="R27" s="586"/>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633"/>
      <c r="L28" s="412"/>
      <c r="M28" s="402">
        <f t="shared" si="1"/>
        <v>0</v>
      </c>
      <c r="N28" s="402">
        <f t="shared" si="0"/>
        <v>0</v>
      </c>
      <c r="O28" s="585"/>
      <c r="P28" s="586"/>
      <c r="Q28" s="586"/>
      <c r="R28" s="586"/>
    </row>
    <row r="29" spans="1:18">
      <c r="A29" s="289"/>
      <c r="B29" s="441"/>
      <c r="C29" s="582">
        <f>IF(H29,INDEX(academicrates,I29,J29+I$7)*(1+'Summary Full Cost'!T$11)*'Summary Full Cost'!T$9,0)</f>
        <v>0</v>
      </c>
      <c r="D29" s="496"/>
      <c r="E29" s="590"/>
      <c r="F29" s="589">
        <f t="shared" si="2"/>
        <v>0</v>
      </c>
      <c r="G29" s="160"/>
      <c r="H29" s="105" t="b">
        <f>AND(ISTEXT(B29), ISTEXT(D29))</f>
        <v>0</v>
      </c>
      <c r="I29" s="105" t="e">
        <f>VLOOKUP(B29,categoryindex,2,0)</f>
        <v>#N/A</v>
      </c>
      <c r="J29" s="105">
        <f>IF(H29,VLOOKUP(D29,unitsindex,2,0),0)</f>
        <v>0</v>
      </c>
      <c r="K29" s="633"/>
      <c r="L29" s="412"/>
      <c r="M29" s="402">
        <f t="shared" si="1"/>
        <v>0</v>
      </c>
      <c r="N29" s="402">
        <f t="shared" si="0"/>
        <v>0</v>
      </c>
      <c r="O29" s="585"/>
      <c r="P29" s="586"/>
      <c r="Q29" s="586"/>
      <c r="R29" s="586"/>
    </row>
    <row r="30" spans="1:18">
      <c r="A30" s="289"/>
      <c r="B30" s="386" t="s">
        <v>107</v>
      </c>
      <c r="C30" s="440"/>
      <c r="D30" s="496"/>
      <c r="E30" s="644"/>
      <c r="F30" s="589">
        <f>C30</f>
        <v>0</v>
      </c>
      <c r="G30" s="638"/>
      <c r="H30" s="105" t="b">
        <f>AND(ISTEXT(B30), ISTEXT(D30))</f>
        <v>0</v>
      </c>
      <c r="I30" s="105" t="e">
        <f>VLOOKUP(B30,categoryindex,2,0)</f>
        <v>#N/A</v>
      </c>
      <c r="J30" s="105">
        <f>IF(H30,VLOOKUP(D30,unitsindex,2,0),0)</f>
        <v>0</v>
      </c>
      <c r="K30" s="633"/>
      <c r="L30" s="412"/>
      <c r="M30" s="402">
        <f t="shared" si="1"/>
        <v>0</v>
      </c>
      <c r="N30" s="402">
        <f t="shared" si="0"/>
        <v>0</v>
      </c>
      <c r="O30" s="585"/>
      <c r="P30" s="586"/>
      <c r="Q30" s="586"/>
      <c r="R30" s="586"/>
    </row>
    <row r="31" spans="1:18">
      <c r="A31" s="289"/>
      <c r="B31" s="387" t="s">
        <v>118</v>
      </c>
      <c r="C31" s="440"/>
      <c r="D31" s="496"/>
      <c r="E31" s="590"/>
      <c r="F31" s="637">
        <f>C31</f>
        <v>0</v>
      </c>
      <c r="G31" s="638"/>
      <c r="H31" s="105" t="b">
        <f>AND(ISTEXT(B31), ISTEXT(D31))</f>
        <v>0</v>
      </c>
      <c r="I31" s="105" t="e">
        <f>VLOOKUP(B31,categoryindex,2,0)</f>
        <v>#N/A</v>
      </c>
      <c r="J31" s="105">
        <f>IF(H31,VLOOKUP(D31,unitsindex,2,0),0)</f>
        <v>0</v>
      </c>
      <c r="K31" s="633"/>
      <c r="L31" s="412"/>
      <c r="M31" s="402">
        <f t="shared" si="1"/>
        <v>0</v>
      </c>
      <c r="N31" s="402">
        <f t="shared" si="0"/>
        <v>0</v>
      </c>
      <c r="O31" s="585"/>
      <c r="P31" s="586"/>
      <c r="Q31" s="586"/>
      <c r="R31" s="586"/>
    </row>
    <row r="32" spans="1:18">
      <c r="B32" s="408" t="s">
        <v>119</v>
      </c>
      <c r="C32" s="415"/>
      <c r="D32" s="410"/>
      <c r="E32" s="409"/>
      <c r="F32" s="416">
        <f>SUM(F14:F31)</f>
        <v>0</v>
      </c>
      <c r="G32" s="411"/>
      <c r="H32" s="287"/>
      <c r="I32" s="287"/>
      <c r="J32" s="287"/>
      <c r="K32" s="287"/>
      <c r="L32" s="288"/>
      <c r="M32" s="265">
        <f>SUM(M14:M31)</f>
        <v>0</v>
      </c>
      <c r="N32" s="265">
        <f>SUM(N14:N31)</f>
        <v>0</v>
      </c>
      <c r="O32" s="639"/>
      <c r="P32" s="585"/>
      <c r="Q32" s="261">
        <f>N32/('Summary Full Cost'!$T$11+1)</f>
        <v>0</v>
      </c>
      <c r="R32" s="588">
        <f>N32-Q32</f>
        <v>0</v>
      </c>
    </row>
    <row r="33" spans="1:18">
      <c r="D33" s="661"/>
      <c r="F33" s="645"/>
      <c r="L33" s="289"/>
      <c r="M33" s="403"/>
      <c r="N33" s="402"/>
      <c r="O33" s="585"/>
      <c r="P33" s="586"/>
      <c r="Q33" s="586"/>
      <c r="R33" s="586"/>
    </row>
    <row r="34" spans="1:18">
      <c r="A34" s="751" t="s">
        <v>120</v>
      </c>
      <c r="B34" s="752"/>
      <c r="C34" s="752"/>
      <c r="D34" s="752"/>
      <c r="E34" s="752"/>
      <c r="F34" s="752"/>
      <c r="G34" s="752"/>
      <c r="H34" s="580"/>
      <c r="I34" s="580"/>
      <c r="J34" s="580"/>
      <c r="L34" s="289"/>
      <c r="M34" s="404"/>
      <c r="N34" s="402"/>
      <c r="O34" s="585"/>
      <c r="P34" s="586"/>
      <c r="Q34" s="586"/>
      <c r="R34" s="586"/>
    </row>
    <row r="35" spans="1:18">
      <c r="A35" s="752"/>
      <c r="B35" s="752"/>
      <c r="C35" s="752"/>
      <c r="D35" s="752"/>
      <c r="E35" s="752"/>
      <c r="F35" s="752"/>
      <c r="G35" s="752"/>
      <c r="H35" s="580"/>
      <c r="I35" s="580" t="s">
        <v>105</v>
      </c>
      <c r="J35" s="580" t="s">
        <v>106</v>
      </c>
      <c r="L35" s="289"/>
      <c r="M35" s="404"/>
      <c r="N35" s="380"/>
      <c r="O35" s="585"/>
      <c r="P35" s="586"/>
      <c r="Q35" s="586"/>
      <c r="R35" s="586"/>
    </row>
    <row r="36" spans="1:18">
      <c r="A36" s="289"/>
      <c r="B36" s="441"/>
      <c r="C36" s="582">
        <f>IF(H36,INDEX(passrates,I36,2+I$7+J36)*(1+'Summary Full Cost'!T$11),0)</f>
        <v>0</v>
      </c>
      <c r="D36" s="496" t="s">
        <v>116</v>
      </c>
      <c r="E36" s="583"/>
      <c r="F36" s="584">
        <f t="shared" ref="F36:F54" si="6">IF(aflag2=1,E36*C36,L36)</f>
        <v>0</v>
      </c>
      <c r="G36" s="160"/>
      <c r="H36" s="105" t="b">
        <f t="shared" ref="H36:H40" si="7">AND(ISTEXT(B36), ISTEXT(D36))</f>
        <v>0</v>
      </c>
      <c r="I36" s="105" t="e">
        <f t="shared" ref="I36:I40" si="8">MATCH(B36,supportstaff,0)</f>
        <v>#N/A</v>
      </c>
      <c r="J36" s="105">
        <f t="shared" ref="J36:J40" si="9">IF(H36,VLOOKUP(D36,unitsindex,2,0),0)</f>
        <v>0</v>
      </c>
      <c r="L36" s="412" t="s">
        <v>56</v>
      </c>
      <c r="M36" s="402">
        <f>IF(L36="Yes",F36*1,F36*0)</f>
        <v>0</v>
      </c>
      <c r="N36" s="402">
        <f t="shared" ref="N36:N56" si="10">IF(L36="no",F36*1,F36*0)</f>
        <v>0</v>
      </c>
      <c r="O36" s="585"/>
      <c r="P36" s="586"/>
      <c r="Q36" s="586"/>
      <c r="R36" s="586"/>
    </row>
    <row r="37" spans="1:18">
      <c r="A37" s="289"/>
      <c r="B37" s="441"/>
      <c r="C37" s="582">
        <f>IF(H37,INDEX(passrates,I37,2+I$7+J37)*(1+'Summary Full Cost'!T$11),0)</f>
        <v>0</v>
      </c>
      <c r="D37" s="496" t="s">
        <v>116</v>
      </c>
      <c r="E37" s="583"/>
      <c r="F37" s="584">
        <f t="shared" si="6"/>
        <v>0</v>
      </c>
      <c r="G37" s="497"/>
      <c r="H37" s="105" t="b">
        <f t="shared" si="7"/>
        <v>0</v>
      </c>
      <c r="I37" s="105" t="e">
        <f t="shared" si="8"/>
        <v>#N/A</v>
      </c>
      <c r="J37" s="105">
        <f t="shared" si="9"/>
        <v>0</v>
      </c>
      <c r="L37" s="412" t="s">
        <v>56</v>
      </c>
      <c r="M37" s="402">
        <f t="shared" ref="M37:M56" si="11">IF(L37="Yes",F37*1,F37*0)</f>
        <v>0</v>
      </c>
      <c r="N37" s="402">
        <f t="shared" si="10"/>
        <v>0</v>
      </c>
      <c r="O37" s="585"/>
      <c r="P37" s="586"/>
      <c r="Q37" s="586"/>
      <c r="R37" s="586"/>
    </row>
    <row r="38" spans="1:18">
      <c r="A38" s="289"/>
      <c r="B38" s="441"/>
      <c r="C38" s="582">
        <f>IF(H38,INDEX(passrates,I38,2+I$7+J38)*(1+'Summary Full Cost'!T$11),0)</f>
        <v>0</v>
      </c>
      <c r="D38" s="496" t="s">
        <v>116</v>
      </c>
      <c r="E38" s="583"/>
      <c r="F38" s="584">
        <f t="shared" si="6"/>
        <v>0</v>
      </c>
      <c r="G38" s="497"/>
      <c r="H38" s="105" t="b">
        <f t="shared" si="7"/>
        <v>0</v>
      </c>
      <c r="I38" s="105" t="e">
        <f t="shared" si="8"/>
        <v>#N/A</v>
      </c>
      <c r="J38" s="105">
        <f t="shared" si="9"/>
        <v>0</v>
      </c>
      <c r="L38" s="412" t="s">
        <v>56</v>
      </c>
      <c r="M38" s="402">
        <f t="shared" si="11"/>
        <v>0</v>
      </c>
      <c r="N38" s="402">
        <f t="shared" si="10"/>
        <v>0</v>
      </c>
      <c r="O38" s="585"/>
      <c r="P38" s="586"/>
      <c r="Q38" s="586"/>
      <c r="R38" s="586"/>
    </row>
    <row r="39" spans="1:18">
      <c r="A39" s="289"/>
      <c r="B39" s="441"/>
      <c r="C39" s="582">
        <f>IF(H39,INDEX(passrates,I39,2+I$7+J39)*(1+'Summary Full Cost'!T$11),0)</f>
        <v>0</v>
      </c>
      <c r="D39" s="496" t="s">
        <v>116</v>
      </c>
      <c r="E39" s="583"/>
      <c r="F39" s="584">
        <f t="shared" si="6"/>
        <v>0</v>
      </c>
      <c r="G39" s="497"/>
      <c r="H39" s="105" t="b">
        <f t="shared" si="7"/>
        <v>0</v>
      </c>
      <c r="I39" s="105" t="e">
        <f t="shared" si="8"/>
        <v>#N/A</v>
      </c>
      <c r="J39" s="105">
        <f t="shared" si="9"/>
        <v>0</v>
      </c>
      <c r="L39" s="412" t="s">
        <v>56</v>
      </c>
      <c r="M39" s="402">
        <f t="shared" si="11"/>
        <v>0</v>
      </c>
      <c r="N39" s="402">
        <f t="shared" si="10"/>
        <v>0</v>
      </c>
      <c r="O39" s="585"/>
      <c r="P39" s="586"/>
      <c r="Q39" s="586"/>
      <c r="R39" s="586"/>
    </row>
    <row r="40" spans="1:18">
      <c r="A40" s="289"/>
      <c r="B40" s="441"/>
      <c r="C40" s="582">
        <f>IF(H40,INDEX(passrates,I40,2+I$7+J40)*(1+'Summary Full Cost'!T$11),0)</f>
        <v>0</v>
      </c>
      <c r="D40" s="496" t="s">
        <v>116</v>
      </c>
      <c r="E40" s="583"/>
      <c r="F40" s="584">
        <f t="shared" si="6"/>
        <v>0</v>
      </c>
      <c r="G40" s="497"/>
      <c r="H40" s="105" t="b">
        <f t="shared" si="7"/>
        <v>0</v>
      </c>
      <c r="I40" s="105" t="e">
        <f t="shared" si="8"/>
        <v>#N/A</v>
      </c>
      <c r="J40" s="105">
        <f t="shared" si="9"/>
        <v>0</v>
      </c>
      <c r="L40" s="412" t="s">
        <v>56</v>
      </c>
      <c r="M40" s="402">
        <f t="shared" si="11"/>
        <v>0</v>
      </c>
      <c r="N40" s="402">
        <f t="shared" si="10"/>
        <v>0</v>
      </c>
      <c r="O40" s="585"/>
      <c r="P40" s="586"/>
      <c r="Q40" s="586"/>
      <c r="R40" s="586"/>
    </row>
    <row r="41" spans="1:18">
      <c r="A41" s="289"/>
      <c r="B41" s="441"/>
      <c r="C41" s="582">
        <f>IF(H41,INDEX(passrates,I41,2+I$7+J41)*(1+'Summary Full Cost'!T$11),0)</f>
        <v>0</v>
      </c>
      <c r="D41" s="496" t="s">
        <v>116</v>
      </c>
      <c r="E41" s="583"/>
      <c r="F41" s="584">
        <f t="shared" si="6"/>
        <v>0</v>
      </c>
      <c r="G41" s="497"/>
      <c r="H41" s="105" t="b">
        <f t="shared" ref="H41:H52" si="12">AND(ISTEXT(B41), ISTEXT(D41))</f>
        <v>0</v>
      </c>
      <c r="I41" s="105" t="e">
        <f t="shared" ref="I41:I52" si="13">MATCH(B41,supportstaff,0)</f>
        <v>#N/A</v>
      </c>
      <c r="J41" s="105">
        <f t="shared" ref="J41:J52" si="14">IF(H41,VLOOKUP(D41,unitsindex,2,0),0)</f>
        <v>0</v>
      </c>
      <c r="K41" s="633"/>
      <c r="L41" s="412"/>
      <c r="M41" s="402">
        <f t="shared" si="11"/>
        <v>0</v>
      </c>
      <c r="N41" s="402">
        <f t="shared" si="10"/>
        <v>0</v>
      </c>
      <c r="O41" s="585"/>
      <c r="P41" s="586"/>
      <c r="Q41" s="586"/>
      <c r="R41" s="586"/>
    </row>
    <row r="42" spans="1:18">
      <c r="A42" s="289"/>
      <c r="B42" s="441"/>
      <c r="C42" s="582">
        <f>IF(H42,INDEX(passrates,I42,2+I$7+J42)*(1+'Summary Full Cost'!T$11),0)</f>
        <v>0</v>
      </c>
      <c r="D42" s="496" t="s">
        <v>116</v>
      </c>
      <c r="E42" s="583"/>
      <c r="F42" s="584">
        <f t="shared" si="6"/>
        <v>0</v>
      </c>
      <c r="G42" s="497"/>
      <c r="H42" s="105" t="b">
        <f t="shared" si="12"/>
        <v>0</v>
      </c>
      <c r="I42" s="105" t="e">
        <f t="shared" si="13"/>
        <v>#N/A</v>
      </c>
      <c r="J42" s="105">
        <f t="shared" si="14"/>
        <v>0</v>
      </c>
      <c r="K42" s="633"/>
      <c r="L42" s="412"/>
      <c r="M42" s="402">
        <f t="shared" si="11"/>
        <v>0</v>
      </c>
      <c r="N42" s="402">
        <f t="shared" si="10"/>
        <v>0</v>
      </c>
      <c r="O42" s="585"/>
      <c r="P42" s="586"/>
      <c r="Q42" s="586"/>
      <c r="R42" s="586"/>
    </row>
    <row r="43" spans="1:18">
      <c r="A43" s="289"/>
      <c r="B43" s="441"/>
      <c r="C43" s="582">
        <f>IF(H43,INDEX(passrates,I43,2+I$7+J43)*(1+'Summary Full Cost'!T$11),0)</f>
        <v>0</v>
      </c>
      <c r="D43" s="496" t="s">
        <v>116</v>
      </c>
      <c r="E43" s="583"/>
      <c r="F43" s="584">
        <f t="shared" si="6"/>
        <v>0</v>
      </c>
      <c r="G43" s="497"/>
      <c r="H43" s="105" t="b">
        <f t="shared" si="12"/>
        <v>0</v>
      </c>
      <c r="I43" s="105" t="e">
        <f t="shared" si="13"/>
        <v>#N/A</v>
      </c>
      <c r="J43" s="105">
        <f t="shared" si="14"/>
        <v>0</v>
      </c>
      <c r="K43" s="633"/>
      <c r="L43" s="412"/>
      <c r="M43" s="402">
        <f t="shared" si="11"/>
        <v>0</v>
      </c>
      <c r="N43" s="402">
        <f t="shared" si="10"/>
        <v>0</v>
      </c>
      <c r="O43" s="585"/>
      <c r="P43" s="586"/>
      <c r="Q43" s="586"/>
      <c r="R43" s="586"/>
    </row>
    <row r="44" spans="1:18">
      <c r="A44" s="289"/>
      <c r="B44" s="614"/>
      <c r="C44" s="582">
        <f>IF(H44,INDEX(passrates,I44,2+I$7+J44)*(1+'Summary Full Cost'!T$11),0)</f>
        <v>0</v>
      </c>
      <c r="D44" s="496"/>
      <c r="E44" s="583"/>
      <c r="F44" s="584">
        <f t="shared" si="6"/>
        <v>0</v>
      </c>
      <c r="G44" s="497"/>
      <c r="H44" s="105" t="b">
        <f t="shared" si="12"/>
        <v>0</v>
      </c>
      <c r="I44" s="105" t="e">
        <f t="shared" si="13"/>
        <v>#N/A</v>
      </c>
      <c r="J44" s="105">
        <f t="shared" si="14"/>
        <v>0</v>
      </c>
      <c r="K44" s="633"/>
      <c r="L44" s="412"/>
      <c r="M44" s="402">
        <f t="shared" si="11"/>
        <v>0</v>
      </c>
      <c r="N44" s="402">
        <f t="shared" si="10"/>
        <v>0</v>
      </c>
      <c r="O44" s="585"/>
      <c r="P44" s="586"/>
      <c r="Q44" s="586"/>
      <c r="R44" s="586"/>
    </row>
    <row r="45" spans="1:18">
      <c r="A45" s="289"/>
      <c r="B45" s="614"/>
      <c r="C45" s="582">
        <f>IF(H45,INDEX(passrates,I45,2+I$7+J45)*(1+'Summary Full Cost'!T$11),0)</f>
        <v>0</v>
      </c>
      <c r="D45" s="496"/>
      <c r="E45" s="583"/>
      <c r="F45" s="584">
        <f t="shared" si="6"/>
        <v>0</v>
      </c>
      <c r="G45" s="497"/>
      <c r="H45" s="105" t="b">
        <f t="shared" si="12"/>
        <v>0</v>
      </c>
      <c r="I45" s="105" t="e">
        <f t="shared" si="13"/>
        <v>#N/A</v>
      </c>
      <c r="J45" s="105">
        <f t="shared" si="14"/>
        <v>0</v>
      </c>
      <c r="K45" s="633"/>
      <c r="L45" s="412"/>
      <c r="M45" s="402">
        <f t="shared" si="11"/>
        <v>0</v>
      </c>
      <c r="N45" s="402">
        <f t="shared" si="10"/>
        <v>0</v>
      </c>
      <c r="O45" s="585"/>
      <c r="P45" s="586"/>
      <c r="Q45" s="586"/>
      <c r="R45" s="586"/>
    </row>
    <row r="46" spans="1:18">
      <c r="A46" s="289"/>
      <c r="B46" s="614"/>
      <c r="C46" s="582">
        <f>IF(H46,INDEX(passrates,I46,2+I$7+J46)*(1+'Summary Full Cost'!T$11),0)</f>
        <v>0</v>
      </c>
      <c r="D46" s="496"/>
      <c r="E46" s="583"/>
      <c r="F46" s="584">
        <f t="shared" si="6"/>
        <v>0</v>
      </c>
      <c r="G46" s="497"/>
      <c r="H46" s="105" t="b">
        <f t="shared" si="12"/>
        <v>0</v>
      </c>
      <c r="I46" s="105" t="e">
        <f t="shared" si="13"/>
        <v>#N/A</v>
      </c>
      <c r="J46" s="105">
        <f t="shared" si="14"/>
        <v>0</v>
      </c>
      <c r="K46" s="633"/>
      <c r="L46" s="412"/>
      <c r="M46" s="402">
        <f t="shared" si="11"/>
        <v>0</v>
      </c>
      <c r="N46" s="402">
        <f t="shared" si="10"/>
        <v>0</v>
      </c>
      <c r="O46" s="585"/>
      <c r="P46" s="586"/>
      <c r="Q46" s="586"/>
      <c r="R46" s="586"/>
    </row>
    <row r="47" spans="1:18">
      <c r="A47" s="289"/>
      <c r="B47" s="614"/>
      <c r="C47" s="582">
        <f>IF(H47,INDEX(passrates,I47,2+I$7+J47)*(1+'Summary Full Cost'!T$11),0)</f>
        <v>0</v>
      </c>
      <c r="D47" s="496"/>
      <c r="E47" s="583"/>
      <c r="F47" s="584">
        <f t="shared" si="6"/>
        <v>0</v>
      </c>
      <c r="G47" s="497"/>
      <c r="H47" s="105" t="b">
        <f t="shared" si="12"/>
        <v>0</v>
      </c>
      <c r="I47" s="105" t="e">
        <f t="shared" si="13"/>
        <v>#N/A</v>
      </c>
      <c r="J47" s="105">
        <f t="shared" si="14"/>
        <v>0</v>
      </c>
      <c r="K47" s="633"/>
      <c r="L47" s="412"/>
      <c r="M47" s="402">
        <f t="shared" si="11"/>
        <v>0</v>
      </c>
      <c r="N47" s="402">
        <f t="shared" si="10"/>
        <v>0</v>
      </c>
      <c r="O47" s="585"/>
      <c r="P47" s="586"/>
      <c r="Q47" s="586"/>
      <c r="R47" s="586"/>
    </row>
    <row r="48" spans="1:18">
      <c r="A48" s="289"/>
      <c r="B48" s="614"/>
      <c r="C48" s="582">
        <f>IF(H48,INDEX(passrates,I48,2+I$7+J48)*(1+'Summary Full Cost'!T$11),0)</f>
        <v>0</v>
      </c>
      <c r="D48" s="496"/>
      <c r="E48" s="583"/>
      <c r="F48" s="584">
        <f t="shared" si="6"/>
        <v>0</v>
      </c>
      <c r="G48" s="497"/>
      <c r="H48" s="105" t="b">
        <f t="shared" si="12"/>
        <v>0</v>
      </c>
      <c r="I48" s="105" t="e">
        <f t="shared" si="13"/>
        <v>#N/A</v>
      </c>
      <c r="J48" s="105">
        <f t="shared" si="14"/>
        <v>0</v>
      </c>
      <c r="K48" s="633"/>
      <c r="L48" s="412"/>
      <c r="M48" s="402">
        <f t="shared" si="11"/>
        <v>0</v>
      </c>
      <c r="N48" s="402">
        <f t="shared" si="10"/>
        <v>0</v>
      </c>
      <c r="O48" s="585"/>
      <c r="P48" s="586"/>
      <c r="Q48" s="586"/>
      <c r="R48" s="586"/>
    </row>
    <row r="49" spans="1:21">
      <c r="A49" s="289"/>
      <c r="B49" s="614"/>
      <c r="C49" s="582">
        <f>IF(H49,INDEX(passrates,I49,2+I$7+J49)*(1+'Summary Full Cost'!T$11),0)</f>
        <v>0</v>
      </c>
      <c r="D49" s="496"/>
      <c r="E49" s="590"/>
      <c r="F49" s="584">
        <f t="shared" si="6"/>
        <v>0</v>
      </c>
      <c r="G49" s="497"/>
      <c r="H49" s="105" t="b">
        <f t="shared" si="12"/>
        <v>0</v>
      </c>
      <c r="I49" s="105" t="e">
        <f t="shared" si="13"/>
        <v>#N/A</v>
      </c>
      <c r="J49" s="105">
        <f t="shared" si="14"/>
        <v>0</v>
      </c>
      <c r="K49" s="633"/>
      <c r="L49" s="412"/>
      <c r="M49" s="402">
        <f t="shared" si="11"/>
        <v>0</v>
      </c>
      <c r="N49" s="402">
        <f t="shared" si="10"/>
        <v>0</v>
      </c>
      <c r="O49" s="585"/>
      <c r="P49" s="586"/>
      <c r="Q49" s="586"/>
      <c r="R49" s="586"/>
    </row>
    <row r="50" spans="1:21">
      <c r="A50" s="289"/>
      <c r="B50" s="614"/>
      <c r="C50" s="582">
        <f>IF(H50,INDEX(passrates,I50,2+I$7+J50)*(1+'Summary Full Cost'!T$11),0)</f>
        <v>0</v>
      </c>
      <c r="D50" s="496"/>
      <c r="E50" s="590"/>
      <c r="F50" s="584">
        <f t="shared" si="6"/>
        <v>0</v>
      </c>
      <c r="G50" s="497"/>
      <c r="H50" s="105" t="b">
        <f t="shared" si="12"/>
        <v>0</v>
      </c>
      <c r="I50" s="105" t="e">
        <f t="shared" si="13"/>
        <v>#N/A</v>
      </c>
      <c r="J50" s="105">
        <f t="shared" si="14"/>
        <v>0</v>
      </c>
      <c r="K50" s="633"/>
      <c r="L50" s="412"/>
      <c r="M50" s="402">
        <f t="shared" si="11"/>
        <v>0</v>
      </c>
      <c r="N50" s="402">
        <f t="shared" si="10"/>
        <v>0</v>
      </c>
      <c r="O50" s="585"/>
      <c r="P50" s="586"/>
      <c r="Q50" s="586"/>
      <c r="R50" s="586"/>
    </row>
    <row r="51" spans="1:21">
      <c r="A51" s="289"/>
      <c r="B51" s="614"/>
      <c r="C51" s="582">
        <f>IF(H51,INDEX(passrates,I51,2+I$7+J51)*(1+'Summary Full Cost'!T$11),0)</f>
        <v>0</v>
      </c>
      <c r="D51" s="496"/>
      <c r="E51" s="590"/>
      <c r="F51" s="584">
        <f t="shared" si="6"/>
        <v>0</v>
      </c>
      <c r="G51" s="497"/>
      <c r="H51" s="105" t="b">
        <f t="shared" si="12"/>
        <v>0</v>
      </c>
      <c r="I51" s="105" t="e">
        <f t="shared" si="13"/>
        <v>#N/A</v>
      </c>
      <c r="J51" s="105">
        <f t="shared" si="14"/>
        <v>0</v>
      </c>
      <c r="K51" s="633"/>
      <c r="L51" s="412"/>
      <c r="M51" s="402">
        <f t="shared" si="11"/>
        <v>0</v>
      </c>
      <c r="N51" s="402">
        <f t="shared" si="10"/>
        <v>0</v>
      </c>
      <c r="O51" s="585"/>
      <c r="P51" s="586"/>
      <c r="Q51" s="586"/>
      <c r="R51" s="586"/>
    </row>
    <row r="52" spans="1:21">
      <c r="A52" s="289"/>
      <c r="B52" s="614"/>
      <c r="C52" s="582">
        <f>IF(H52,INDEX(passrates,I52,2+I$7+J52)*(1+'Summary Full Cost'!T$11),0)</f>
        <v>0</v>
      </c>
      <c r="D52" s="496"/>
      <c r="E52" s="590"/>
      <c r="F52" s="584">
        <f t="shared" si="6"/>
        <v>0</v>
      </c>
      <c r="G52" s="497"/>
      <c r="H52" s="105" t="b">
        <f t="shared" si="12"/>
        <v>0</v>
      </c>
      <c r="I52" s="105" t="e">
        <f t="shared" si="13"/>
        <v>#N/A</v>
      </c>
      <c r="J52" s="105">
        <f t="shared" si="14"/>
        <v>0</v>
      </c>
      <c r="K52" s="633"/>
      <c r="L52" s="412"/>
      <c r="M52" s="402">
        <f t="shared" si="11"/>
        <v>0</v>
      </c>
      <c r="N52" s="402">
        <f t="shared" si="10"/>
        <v>0</v>
      </c>
      <c r="O52" s="585"/>
      <c r="P52" s="586"/>
      <c r="Q52" s="586"/>
      <c r="R52" s="586"/>
    </row>
    <row r="53" spans="1:21">
      <c r="A53" s="289"/>
      <c r="B53" s="614"/>
      <c r="C53" s="582">
        <f>IF(H53,INDEX(passrates,I53,2+I$7+J53)*(1+'Summary Full Cost'!T$11),0)</f>
        <v>0</v>
      </c>
      <c r="D53" s="496"/>
      <c r="E53" s="590"/>
      <c r="F53" s="584">
        <f t="shared" si="6"/>
        <v>0</v>
      </c>
      <c r="G53" s="497"/>
      <c r="H53" s="105" t="b">
        <f>AND(ISTEXT(B53), ISTEXT(D53))</f>
        <v>0</v>
      </c>
      <c r="I53" s="105" t="e">
        <f>MATCH(B53,supportstaff,0)</f>
        <v>#N/A</v>
      </c>
      <c r="J53" s="105">
        <f>IF(H53,VLOOKUP(D53,unitsindex,2,0),0)</f>
        <v>0</v>
      </c>
      <c r="K53" s="633"/>
      <c r="L53" s="412"/>
      <c r="M53" s="402">
        <f t="shared" si="11"/>
        <v>0</v>
      </c>
      <c r="N53" s="402">
        <f t="shared" si="10"/>
        <v>0</v>
      </c>
      <c r="O53" s="585"/>
      <c r="P53" s="586"/>
      <c r="Q53" s="586"/>
      <c r="R53" s="586"/>
    </row>
    <row r="54" spans="1:21">
      <c r="A54" s="289"/>
      <c r="B54" s="614"/>
      <c r="C54" s="582">
        <f>IF(H54,INDEX(passrates,I54,2+I$7+J54)*(1+'Summary Full Cost'!T$11),0)</f>
        <v>0</v>
      </c>
      <c r="D54" s="496"/>
      <c r="E54" s="590"/>
      <c r="F54" s="584">
        <f t="shared" si="6"/>
        <v>0</v>
      </c>
      <c r="G54" s="497"/>
      <c r="H54" s="105" t="b">
        <f>AND(ISTEXT(B54), ISTEXT(D54))</f>
        <v>0</v>
      </c>
      <c r="I54" s="105" t="e">
        <f>MATCH(B54,supportstaff,0)</f>
        <v>#N/A</v>
      </c>
      <c r="J54" s="105">
        <f>IF(H54,VLOOKUP(D54,unitsindex,2,0),0)</f>
        <v>0</v>
      </c>
      <c r="K54" s="633"/>
      <c r="L54" s="412"/>
      <c r="M54" s="402">
        <f t="shared" si="11"/>
        <v>0</v>
      </c>
      <c r="N54" s="402">
        <f t="shared" si="10"/>
        <v>0</v>
      </c>
      <c r="O54" s="585"/>
      <c r="P54" s="586"/>
      <c r="Q54" s="586"/>
      <c r="R54" s="586"/>
    </row>
    <row r="55" spans="1:21">
      <c r="A55" s="289"/>
      <c r="B55" s="386" t="s">
        <v>107</v>
      </c>
      <c r="C55" s="440"/>
      <c r="D55" s="496"/>
      <c r="E55" s="590"/>
      <c r="F55" s="589">
        <f>C55</f>
        <v>0</v>
      </c>
      <c r="G55" s="497"/>
      <c r="H55" s="105" t="b">
        <f>AND(ISTEXT(B55), ISTEXT(D55))</f>
        <v>0</v>
      </c>
      <c r="I55" s="105" t="e">
        <f>MATCH(B55,supportstaff,0)</f>
        <v>#N/A</v>
      </c>
      <c r="J55" s="105">
        <f>IF(H55,VLOOKUP(D55,unitsindex,2,0),0)</f>
        <v>0</v>
      </c>
      <c r="K55" s="633"/>
      <c r="L55" s="412"/>
      <c r="M55" s="402">
        <f t="shared" si="11"/>
        <v>0</v>
      </c>
      <c r="N55" s="402">
        <f t="shared" si="10"/>
        <v>0</v>
      </c>
      <c r="O55" s="585"/>
      <c r="P55" s="586"/>
      <c r="Q55" s="586"/>
      <c r="R55" s="586"/>
      <c r="U55" s="105" t="s">
        <v>170</v>
      </c>
    </row>
    <row r="56" spans="1:21">
      <c r="A56" s="289"/>
      <c r="B56" s="387" t="s">
        <v>118</v>
      </c>
      <c r="C56" s="440"/>
      <c r="D56" s="496"/>
      <c r="E56" s="590"/>
      <c r="F56" s="589">
        <f>C56</f>
        <v>0</v>
      </c>
      <c r="G56" s="160"/>
      <c r="H56" s="105" t="b">
        <f>AND(ISTEXT(B56), ISTEXT(D56))</f>
        <v>0</v>
      </c>
      <c r="I56" s="105" t="e">
        <f>MATCH(B56,supportstaff,0)</f>
        <v>#N/A</v>
      </c>
      <c r="J56" s="105">
        <f>IF(H56,VLOOKUP(D56,unitsindex,2,0),0)</f>
        <v>0</v>
      </c>
      <c r="K56" s="633"/>
      <c r="L56" s="412"/>
      <c r="M56" s="402">
        <f t="shared" si="11"/>
        <v>0</v>
      </c>
      <c r="N56" s="402">
        <f t="shared" si="10"/>
        <v>0</v>
      </c>
      <c r="O56" s="585"/>
      <c r="P56" s="586"/>
      <c r="Q56" s="586"/>
      <c r="R56" s="586"/>
    </row>
    <row r="57" spans="1:21" ht="17" customHeight="1">
      <c r="B57" s="408" t="s">
        <v>166</v>
      </c>
      <c r="C57" s="409"/>
      <c r="D57" s="410"/>
      <c r="E57" s="409"/>
      <c r="F57" s="416">
        <f>SUM(F36:F56)</f>
        <v>0</v>
      </c>
      <c r="G57" s="411"/>
      <c r="H57" s="287"/>
      <c r="I57" s="287"/>
      <c r="J57" s="287"/>
      <c r="K57" s="287"/>
      <c r="L57" s="297"/>
      <c r="M57" s="265">
        <f>SUM(M36:M56)</f>
        <v>0</v>
      </c>
      <c r="N57" s="266">
        <f>SUM(N36:N56)</f>
        <v>0</v>
      </c>
      <c r="O57" s="634"/>
      <c r="P57" s="585"/>
      <c r="Q57" s="261">
        <f>N57/('Summary Full Cost'!$T$11+1)</f>
        <v>0</v>
      </c>
      <c r="R57" s="588">
        <f>N57-Q57</f>
        <v>0</v>
      </c>
    </row>
    <row r="58" spans="1:21">
      <c r="A58" s="289"/>
      <c r="B58" s="289"/>
      <c r="C58" s="646"/>
      <c r="D58" s="647"/>
      <c r="E58" s="289"/>
      <c r="F58" s="412"/>
      <c r="G58" s="289"/>
      <c r="K58" s="633"/>
      <c r="L58" s="412"/>
      <c r="M58" s="385"/>
      <c r="N58" s="385"/>
      <c r="O58" s="289"/>
    </row>
    <row r="59" spans="1:21" s="447" customFormat="1" ht="17" customHeight="1">
      <c r="B59" s="421" t="s">
        <v>123</v>
      </c>
      <c r="C59" s="422"/>
      <c r="D59" s="423"/>
      <c r="E59" s="422"/>
      <c r="F59" s="431">
        <f>F32+F57</f>
        <v>0</v>
      </c>
      <c r="G59" s="356"/>
      <c r="H59" s="294"/>
      <c r="I59" s="294"/>
      <c r="J59" s="355"/>
      <c r="K59" s="355"/>
      <c r="L59" s="295"/>
      <c r="M59" s="385"/>
      <c r="N59" s="385"/>
      <c r="O59" s="297"/>
      <c r="P59" s="289"/>
      <c r="R59" s="635"/>
    </row>
    <row r="60" spans="1:21" s="447" customFormat="1" ht="17" customHeight="1">
      <c r="B60" s="105" t="s">
        <v>124</v>
      </c>
      <c r="C60" s="105"/>
      <c r="D60" s="661"/>
      <c r="E60" s="105"/>
      <c r="F60" s="432">
        <f>M32+M57</f>
        <v>0</v>
      </c>
      <c r="G60" s="289"/>
      <c r="L60" s="300"/>
      <c r="M60" s="301"/>
      <c r="N60" s="385"/>
      <c r="O60" s="289"/>
      <c r="P60" s="289"/>
      <c r="R60" s="635"/>
    </row>
    <row r="61" spans="1:21" s="447" customFormat="1" ht="17" customHeight="1">
      <c r="B61" s="105" t="s">
        <v>125</v>
      </c>
      <c r="C61" s="105"/>
      <c r="D61" s="661"/>
      <c r="E61" s="105"/>
      <c r="F61" s="432">
        <f>N32+N57</f>
        <v>0</v>
      </c>
      <c r="G61" s="289"/>
      <c r="L61" s="390"/>
      <c r="M61" s="302"/>
      <c r="N61" s="385"/>
      <c r="O61" s="289"/>
      <c r="P61" s="289"/>
      <c r="R61" s="635"/>
    </row>
    <row r="62" spans="1:21" s="447" customFormat="1" ht="17" customHeight="1">
      <c r="B62" s="289"/>
      <c r="C62" s="289"/>
      <c r="D62" s="599"/>
      <c r="E62" s="289"/>
      <c r="F62" s="600"/>
      <c r="G62" s="289"/>
      <c r="L62" s="390"/>
      <c r="M62" s="302"/>
      <c r="N62" s="385"/>
      <c r="O62" s="289"/>
      <c r="P62" s="289"/>
      <c r="R62" s="635"/>
    </row>
    <row r="63" spans="1:21" s="447" customFormat="1" ht="16.5" customHeight="1">
      <c r="B63" s="289"/>
      <c r="C63" s="289"/>
      <c r="D63" s="599"/>
      <c r="E63" s="289"/>
      <c r="F63" s="600"/>
      <c r="G63" s="289"/>
      <c r="L63" s="301"/>
      <c r="M63" s="302"/>
      <c r="N63" s="385"/>
      <c r="O63" s="289"/>
      <c r="P63" s="289"/>
      <c r="R63" s="635"/>
    </row>
    <row r="64" spans="1:21" ht="16">
      <c r="A64" s="304"/>
      <c r="B64" s="779" t="s">
        <v>126</v>
      </c>
      <c r="C64" s="780"/>
      <c r="D64" s="780"/>
      <c r="E64" s="780"/>
      <c r="F64" s="781"/>
      <c r="G64" s="660"/>
      <c r="H64" s="633"/>
      <c r="I64" s="633"/>
      <c r="J64" s="633"/>
      <c r="K64" s="633"/>
      <c r="L64" s="412"/>
      <c r="M64" s="643"/>
      <c r="N64" s="289"/>
      <c r="O64" s="289"/>
    </row>
    <row r="65" spans="1:15" ht="16">
      <c r="A65" s="304"/>
      <c r="B65" s="391"/>
      <c r="C65" s="309" t="s">
        <v>127</v>
      </c>
      <c r="D65" s="310"/>
      <c r="E65" s="309" t="s">
        <v>128</v>
      </c>
      <c r="F65" s="393"/>
      <c r="G65" s="660"/>
      <c r="H65" s="633"/>
      <c r="I65" s="633"/>
      <c r="J65" s="633"/>
      <c r="K65" s="633"/>
      <c r="L65" s="412"/>
      <c r="M65" s="643"/>
      <c r="N65" s="289"/>
      <c r="O65" s="289"/>
    </row>
    <row r="66" spans="1:15" ht="16">
      <c r="A66" s="304"/>
      <c r="B66" s="443" t="s">
        <v>167</v>
      </c>
      <c r="C66" s="309"/>
      <c r="D66" s="310"/>
      <c r="E66" s="309">
        <v>1</v>
      </c>
      <c r="F66" s="418">
        <f>C66*E66</f>
        <v>0</v>
      </c>
      <c r="G66" s="660"/>
      <c r="H66" s="633"/>
      <c r="I66" s="633"/>
      <c r="J66" s="633"/>
      <c r="K66" s="633"/>
      <c r="L66" s="412"/>
      <c r="M66" s="643"/>
      <c r="N66" s="289"/>
      <c r="O66" s="289"/>
    </row>
    <row r="67" spans="1:15" ht="16">
      <c r="A67" s="304"/>
      <c r="B67" s="187" t="s">
        <v>130</v>
      </c>
      <c r="C67" s="312"/>
      <c r="D67" s="313"/>
      <c r="E67" s="184"/>
      <c r="F67" s="418">
        <f>C67*E67</f>
        <v>0</v>
      </c>
      <c r="G67" s="171"/>
      <c r="H67" s="633"/>
      <c r="I67" s="633"/>
      <c r="J67" s="633"/>
      <c r="K67" s="633"/>
      <c r="L67" s="412"/>
      <c r="M67" s="643"/>
      <c r="N67" s="289"/>
      <c r="O67" s="289"/>
    </row>
    <row r="68" spans="1:15" ht="16">
      <c r="A68" s="304"/>
      <c r="B68" s="187" t="s">
        <v>131</v>
      </c>
      <c r="C68" s="312"/>
      <c r="D68" s="313"/>
      <c r="E68" s="184"/>
      <c r="F68" s="418">
        <f>C68*E68</f>
        <v>0</v>
      </c>
      <c r="G68" s="171"/>
      <c r="H68" s="633"/>
      <c r="I68" s="633"/>
      <c r="J68" s="633"/>
      <c r="K68" s="633"/>
      <c r="L68" s="412"/>
      <c r="M68" s="643"/>
      <c r="N68" s="289"/>
      <c r="O68" s="289"/>
    </row>
    <row r="69" spans="1:15" ht="17" thickBot="1">
      <c r="A69" s="304"/>
      <c r="B69" s="316" t="s">
        <v>132</v>
      </c>
      <c r="C69" s="317"/>
      <c r="D69" s="318"/>
      <c r="E69" s="319"/>
      <c r="F69" s="339">
        <f>SUM(F66:F68)</f>
        <v>0</v>
      </c>
      <c r="G69" s="171"/>
      <c r="H69" s="633"/>
      <c r="I69" s="633"/>
      <c r="J69" s="633"/>
      <c r="K69" s="633"/>
      <c r="L69" s="412"/>
      <c r="M69" s="643"/>
      <c r="N69" s="289"/>
      <c r="O69" s="289"/>
    </row>
    <row r="70" spans="1:15" ht="16">
      <c r="A70" s="304"/>
      <c r="B70" s="320"/>
      <c r="C70" s="314"/>
      <c r="D70" s="321"/>
      <c r="E70" s="322"/>
      <c r="F70" s="314"/>
      <c r="G70" s="171"/>
      <c r="H70" s="633"/>
      <c r="I70" s="633"/>
      <c r="J70" s="633"/>
      <c r="K70" s="633"/>
      <c r="L70" s="412"/>
      <c r="M70" s="643"/>
      <c r="N70" s="289"/>
      <c r="O70" s="289"/>
    </row>
    <row r="71" spans="1:15" ht="16">
      <c r="A71" s="304"/>
      <c r="B71" s="320"/>
      <c r="C71" s="314"/>
      <c r="D71" s="321"/>
      <c r="E71" s="322"/>
      <c r="F71" s="314"/>
      <c r="G71" s="171"/>
      <c r="H71" s="633"/>
      <c r="I71" s="633"/>
      <c r="J71" s="633"/>
      <c r="K71" s="633"/>
      <c r="L71" s="412"/>
      <c r="M71" s="643"/>
      <c r="N71" s="289"/>
      <c r="O71" s="289"/>
    </row>
    <row r="72" spans="1:15" ht="16">
      <c r="A72" s="304"/>
      <c r="B72" s="320"/>
      <c r="C72" s="314"/>
      <c r="D72" s="321"/>
      <c r="E72" s="322"/>
      <c r="F72" s="314"/>
      <c r="G72" s="171"/>
      <c r="H72" s="633"/>
      <c r="I72" s="633"/>
      <c r="J72" s="633"/>
      <c r="K72" s="633"/>
      <c r="L72" s="412"/>
      <c r="M72" s="643"/>
      <c r="N72" s="289"/>
      <c r="O72" s="289"/>
    </row>
    <row r="73" spans="1:15" ht="16">
      <c r="A73" s="682"/>
      <c r="B73" s="775" t="str">
        <f>IF('Summary Full Cost'!B25="NO","Other Direct Cost(must include VAT)","Other Direct Cost(Should exclude VAT)")</f>
        <v>Other Direct Cost(Should exclude VAT)</v>
      </c>
      <c r="C73" s="782"/>
      <c r="D73" s="782"/>
      <c r="E73" s="782"/>
      <c r="F73" s="783"/>
      <c r="G73" s="683"/>
      <c r="H73" s="633"/>
      <c r="I73" s="633"/>
      <c r="J73" s="633"/>
      <c r="K73" s="633"/>
      <c r="L73" s="412"/>
      <c r="M73" s="643"/>
      <c r="N73" s="289"/>
      <c r="O73" s="289"/>
    </row>
    <row r="74" spans="1:15" ht="16">
      <c r="A74" s="304"/>
      <c r="B74" s="775" t="s">
        <v>50</v>
      </c>
      <c r="C74" s="776"/>
      <c r="D74" s="776"/>
      <c r="E74" s="776"/>
      <c r="F74" s="777"/>
      <c r="G74" s="171"/>
      <c r="H74" s="633"/>
      <c r="I74" s="633"/>
      <c r="J74" s="633"/>
      <c r="K74" s="633"/>
      <c r="L74" s="412"/>
      <c r="M74" s="643"/>
      <c r="N74" s="289"/>
      <c r="O74" s="289"/>
    </row>
    <row r="75" spans="1:15" ht="16">
      <c r="A75" s="304"/>
      <c r="B75" s="186" t="s">
        <v>133</v>
      </c>
      <c r="C75" s="774"/>
      <c r="D75" s="767"/>
      <c r="E75" s="767"/>
      <c r="F75" s="314"/>
      <c r="G75" s="171"/>
      <c r="H75" s="633"/>
      <c r="I75" s="633"/>
      <c r="J75" s="633"/>
      <c r="K75" s="633"/>
      <c r="L75" s="328"/>
      <c r="M75" s="398"/>
      <c r="N75" s="289"/>
      <c r="O75" s="289"/>
    </row>
    <row r="76" spans="1:15" ht="16">
      <c r="A76" s="304"/>
      <c r="B76" s="186" t="s">
        <v>134</v>
      </c>
      <c r="C76" s="767"/>
      <c r="D76" s="767"/>
      <c r="E76" s="767"/>
      <c r="F76" s="314"/>
      <c r="G76" s="171"/>
      <c r="H76" s="633"/>
      <c r="I76" s="633"/>
      <c r="J76" s="633"/>
      <c r="K76" s="633"/>
      <c r="L76" s="328"/>
      <c r="M76" s="398"/>
      <c r="N76" s="289"/>
      <c r="O76" s="289"/>
    </row>
    <row r="77" spans="1:15" ht="16">
      <c r="A77" s="304"/>
      <c r="B77" s="186" t="s">
        <v>135</v>
      </c>
      <c r="C77" s="767"/>
      <c r="D77" s="767"/>
      <c r="E77" s="767"/>
      <c r="F77" s="314"/>
      <c r="G77" s="171"/>
      <c r="H77" s="633"/>
      <c r="I77" s="633"/>
      <c r="J77" s="633"/>
      <c r="K77" s="633"/>
      <c r="L77" s="328"/>
      <c r="M77" s="398"/>
      <c r="N77" s="289"/>
      <c r="O77" s="289"/>
    </row>
    <row r="78" spans="1:15" ht="16">
      <c r="A78" s="304"/>
      <c r="B78" s="186" t="s">
        <v>136</v>
      </c>
      <c r="C78" s="767"/>
      <c r="D78" s="767"/>
      <c r="E78" s="767"/>
      <c r="F78" s="314"/>
      <c r="G78" s="171"/>
      <c r="H78" s="633"/>
      <c r="I78" s="633"/>
      <c r="J78" s="633"/>
      <c r="K78" s="633"/>
      <c r="L78" s="328"/>
      <c r="M78" s="398"/>
      <c r="N78" s="289"/>
      <c r="O78" s="289"/>
    </row>
    <row r="79" spans="1:15" ht="16">
      <c r="A79" s="304"/>
      <c r="B79" s="186" t="s">
        <v>137</v>
      </c>
      <c r="C79" s="767"/>
      <c r="D79" s="767"/>
      <c r="E79" s="767"/>
      <c r="F79" s="314"/>
      <c r="G79" s="171"/>
      <c r="H79" s="633"/>
      <c r="I79" s="633"/>
      <c r="J79" s="633"/>
      <c r="K79" s="633"/>
      <c r="L79" s="328"/>
      <c r="M79" s="398"/>
      <c r="N79" s="289"/>
      <c r="O79" s="289"/>
    </row>
    <row r="80" spans="1:15" ht="16">
      <c r="A80" s="304"/>
      <c r="B80" s="186" t="s">
        <v>138</v>
      </c>
      <c r="C80" s="767"/>
      <c r="D80" s="767"/>
      <c r="E80" s="767"/>
      <c r="F80" s="314"/>
      <c r="G80" s="171"/>
      <c r="H80" s="633"/>
      <c r="I80" s="633"/>
      <c r="J80" s="633"/>
      <c r="K80" s="633"/>
      <c r="L80" s="328"/>
      <c r="M80" s="398"/>
      <c r="N80" s="289"/>
      <c r="O80" s="289"/>
    </row>
    <row r="81" spans="1:15" ht="16">
      <c r="A81" s="304"/>
      <c r="B81" s="186" t="s">
        <v>139</v>
      </c>
      <c r="C81" s="767"/>
      <c r="D81" s="767"/>
      <c r="E81" s="767"/>
      <c r="F81" s="314"/>
      <c r="G81" s="171"/>
      <c r="H81" s="633"/>
      <c r="I81" s="633"/>
      <c r="J81" s="633"/>
      <c r="K81" s="633"/>
      <c r="L81" s="328"/>
      <c r="M81" s="398"/>
      <c r="N81" s="289"/>
      <c r="O81" s="289"/>
    </row>
    <row r="82" spans="1:15" ht="17" thickBot="1">
      <c r="A82" s="304"/>
      <c r="B82" s="317" t="s">
        <v>132</v>
      </c>
      <c r="C82" s="323"/>
      <c r="D82" s="323"/>
      <c r="E82" s="323"/>
      <c r="F82" s="340">
        <f>SUM(F75:F81)</f>
        <v>0</v>
      </c>
      <c r="G82" s="171"/>
      <c r="H82" s="633"/>
      <c r="I82" s="633"/>
      <c r="J82" s="633"/>
      <c r="K82" s="633"/>
      <c r="L82" s="328"/>
      <c r="M82" s="398"/>
      <c r="N82" s="289"/>
      <c r="O82" s="289"/>
    </row>
    <row r="83" spans="1:15" ht="16">
      <c r="A83" s="304"/>
      <c r="B83" s="775" t="s">
        <v>51</v>
      </c>
      <c r="C83" s="776"/>
      <c r="D83" s="776"/>
      <c r="E83" s="776"/>
      <c r="F83" s="777"/>
      <c r="G83" s="171"/>
      <c r="H83" s="633"/>
      <c r="I83" s="633"/>
      <c r="J83" s="633"/>
      <c r="K83" s="633"/>
      <c r="L83" s="328"/>
      <c r="M83" s="398"/>
      <c r="N83" s="289"/>
      <c r="O83" s="289"/>
    </row>
    <row r="84" spans="1:15" ht="16">
      <c r="A84" s="304"/>
      <c r="B84" s="186" t="s">
        <v>140</v>
      </c>
      <c r="C84" s="778"/>
      <c r="D84" s="767"/>
      <c r="E84" s="767"/>
      <c r="F84" s="314"/>
      <c r="G84" s="171"/>
      <c r="H84" s="633"/>
      <c r="I84" s="633"/>
      <c r="J84" s="633"/>
      <c r="K84" s="633"/>
      <c r="L84" s="328"/>
      <c r="M84" s="398"/>
      <c r="N84" s="289"/>
      <c r="O84" s="289"/>
    </row>
    <row r="85" spans="1:15" ht="16">
      <c r="A85" s="304"/>
      <c r="B85" s="186" t="s">
        <v>141</v>
      </c>
      <c r="C85" s="767"/>
      <c r="D85" s="767"/>
      <c r="E85" s="767"/>
      <c r="F85" s="314"/>
      <c r="G85" s="171"/>
      <c r="H85" s="633"/>
      <c r="I85" s="633"/>
      <c r="J85" s="633"/>
      <c r="K85" s="633"/>
      <c r="L85" s="328"/>
      <c r="M85" s="398"/>
      <c r="N85" s="289"/>
      <c r="O85" s="289"/>
    </row>
    <row r="86" spans="1:15" ht="16">
      <c r="A86" s="304"/>
      <c r="B86" s="186" t="s">
        <v>142</v>
      </c>
      <c r="C86" s="767"/>
      <c r="D86" s="767"/>
      <c r="E86" s="767"/>
      <c r="F86" s="314"/>
      <c r="G86" s="171"/>
      <c r="H86" s="633"/>
      <c r="I86" s="633"/>
      <c r="J86" s="633"/>
      <c r="K86" s="633"/>
      <c r="L86" s="328"/>
      <c r="M86" s="398"/>
      <c r="N86" s="289"/>
      <c r="O86" s="289"/>
    </row>
    <row r="87" spans="1:15" ht="16">
      <c r="A87" s="304"/>
      <c r="B87" s="186" t="s">
        <v>143</v>
      </c>
      <c r="C87" s="767"/>
      <c r="D87" s="767"/>
      <c r="E87" s="767"/>
      <c r="F87" s="314"/>
      <c r="G87" s="171"/>
      <c r="H87" s="633"/>
      <c r="I87" s="633"/>
      <c r="J87" s="633"/>
      <c r="K87" s="633"/>
      <c r="L87" s="328"/>
      <c r="M87" s="398"/>
      <c r="N87" s="289"/>
      <c r="O87" s="289"/>
    </row>
    <row r="88" spans="1:15" ht="16">
      <c r="A88" s="304"/>
      <c r="B88" s="186" t="s">
        <v>144</v>
      </c>
      <c r="C88" s="767"/>
      <c r="D88" s="767"/>
      <c r="E88" s="767"/>
      <c r="F88" s="314"/>
      <c r="G88" s="171"/>
      <c r="H88" s="633"/>
      <c r="I88" s="633"/>
      <c r="J88" s="633"/>
      <c r="K88" s="633"/>
      <c r="L88" s="328"/>
      <c r="M88" s="398"/>
      <c r="N88" s="289"/>
      <c r="O88" s="289"/>
    </row>
    <row r="89" spans="1:15" ht="16">
      <c r="A89" s="304"/>
      <c r="B89" s="186" t="s">
        <v>145</v>
      </c>
      <c r="C89" s="767"/>
      <c r="D89" s="767"/>
      <c r="E89" s="767"/>
      <c r="F89" s="314"/>
      <c r="G89" s="171"/>
      <c r="H89" s="633"/>
      <c r="I89" s="633"/>
      <c r="J89" s="633"/>
      <c r="K89" s="633"/>
      <c r="L89" s="328"/>
      <c r="M89" s="398"/>
      <c r="N89" s="289"/>
      <c r="O89" s="289"/>
    </row>
    <row r="90" spans="1:15" ht="16">
      <c r="A90" s="304"/>
      <c r="B90" s="186" t="s">
        <v>146</v>
      </c>
      <c r="C90" s="767"/>
      <c r="D90" s="767"/>
      <c r="E90" s="767"/>
      <c r="F90" s="314"/>
      <c r="G90" s="171"/>
      <c r="H90" s="633"/>
      <c r="I90" s="633"/>
      <c r="J90" s="633"/>
      <c r="K90" s="633"/>
      <c r="L90" s="328"/>
      <c r="M90" s="398"/>
      <c r="N90" s="289"/>
      <c r="O90" s="289"/>
    </row>
    <row r="91" spans="1:15" ht="17" thickBot="1">
      <c r="A91" s="304"/>
      <c r="B91" s="317" t="s">
        <v>132</v>
      </c>
      <c r="C91" s="323"/>
      <c r="D91" s="323"/>
      <c r="E91" s="323"/>
      <c r="F91" s="340">
        <f>SUM(F84:F90)</f>
        <v>0</v>
      </c>
      <c r="G91" s="171"/>
      <c r="H91" s="633"/>
      <c r="I91" s="633"/>
      <c r="J91" s="633"/>
      <c r="K91" s="633"/>
      <c r="L91" s="328"/>
      <c r="M91" s="398"/>
      <c r="N91" s="289"/>
      <c r="O91" s="289"/>
    </row>
    <row r="92" spans="1:15" ht="16">
      <c r="A92" s="304"/>
      <c r="B92" s="768" t="s">
        <v>147</v>
      </c>
      <c r="C92" s="769"/>
      <c r="D92" s="769"/>
      <c r="E92" s="769"/>
      <c r="F92" s="770"/>
      <c r="G92" s="171"/>
      <c r="H92" s="633"/>
      <c r="I92" s="633"/>
      <c r="J92" s="633"/>
      <c r="K92" s="633"/>
      <c r="L92" s="328"/>
      <c r="M92" s="398"/>
      <c r="N92" s="289"/>
      <c r="O92" s="289"/>
    </row>
    <row r="93" spans="1:15" ht="16">
      <c r="A93" s="304"/>
      <c r="B93" s="324" t="s">
        <v>148</v>
      </c>
      <c r="C93" s="767"/>
      <c r="D93" s="767"/>
      <c r="E93" s="767"/>
      <c r="F93" s="314"/>
      <c r="G93" s="171"/>
      <c r="H93" s="633"/>
      <c r="I93" s="633"/>
      <c r="J93" s="633"/>
      <c r="K93" s="633"/>
      <c r="L93" s="328"/>
      <c r="M93" s="398"/>
      <c r="N93" s="289"/>
      <c r="O93" s="289"/>
    </row>
    <row r="94" spans="1:15" ht="16">
      <c r="A94" s="304"/>
      <c r="B94" s="324" t="s">
        <v>149</v>
      </c>
      <c r="C94" s="767"/>
      <c r="D94" s="767"/>
      <c r="E94" s="767"/>
      <c r="F94" s="314"/>
      <c r="G94" s="171"/>
      <c r="H94" s="633"/>
      <c r="I94" s="633"/>
      <c r="J94" s="633"/>
      <c r="K94" s="633"/>
      <c r="L94" s="328"/>
      <c r="M94" s="398"/>
      <c r="N94" s="289"/>
      <c r="O94" s="289"/>
    </row>
    <row r="95" spans="1:15" ht="16">
      <c r="A95" s="304"/>
      <c r="B95" s="324" t="s">
        <v>150</v>
      </c>
      <c r="C95" s="767"/>
      <c r="D95" s="767"/>
      <c r="E95" s="767"/>
      <c r="F95" s="314"/>
      <c r="G95" s="171"/>
      <c r="H95" s="633"/>
      <c r="I95" s="633"/>
      <c r="J95" s="633"/>
      <c r="K95" s="633"/>
      <c r="L95" s="328"/>
      <c r="M95" s="398"/>
      <c r="N95" s="289"/>
      <c r="O95" s="289"/>
    </row>
    <row r="96" spans="1:15" ht="16">
      <c r="A96" s="304"/>
      <c r="B96" s="324" t="s">
        <v>151</v>
      </c>
      <c r="C96" s="767"/>
      <c r="D96" s="767"/>
      <c r="E96" s="767"/>
      <c r="F96" s="314"/>
      <c r="G96" s="171"/>
      <c r="H96" s="633"/>
      <c r="I96" s="633"/>
      <c r="J96" s="633"/>
      <c r="K96" s="633"/>
      <c r="L96" s="328"/>
      <c r="M96" s="398"/>
      <c r="N96" s="289"/>
      <c r="O96" s="289"/>
    </row>
    <row r="97" spans="1:15" ht="16">
      <c r="A97" s="304"/>
      <c r="B97" s="324" t="s">
        <v>152</v>
      </c>
      <c r="C97" s="767"/>
      <c r="D97" s="767"/>
      <c r="E97" s="767"/>
      <c r="F97" s="314"/>
      <c r="G97" s="171"/>
      <c r="H97" s="633"/>
      <c r="I97" s="633"/>
      <c r="J97" s="633"/>
      <c r="K97" s="633"/>
      <c r="L97" s="328"/>
      <c r="M97" s="398"/>
      <c r="N97" s="289"/>
      <c r="O97" s="289"/>
    </row>
    <row r="98" spans="1:15" ht="16">
      <c r="A98" s="304"/>
      <c r="B98" s="324" t="s">
        <v>153</v>
      </c>
      <c r="C98" s="767"/>
      <c r="D98" s="767"/>
      <c r="E98" s="767"/>
      <c r="F98" s="314"/>
      <c r="G98" s="171"/>
      <c r="H98" s="633"/>
      <c r="I98" s="633"/>
      <c r="J98" s="633"/>
      <c r="K98" s="633"/>
      <c r="L98" s="328"/>
      <c r="M98" s="398"/>
      <c r="N98" s="289"/>
      <c r="O98" s="289"/>
    </row>
    <row r="99" spans="1:15" ht="16">
      <c r="A99" s="304"/>
      <c r="B99" s="324" t="s">
        <v>154</v>
      </c>
      <c r="C99" s="767"/>
      <c r="D99" s="767"/>
      <c r="E99" s="767"/>
      <c r="F99" s="314"/>
      <c r="G99" s="171"/>
      <c r="H99" s="633"/>
      <c r="I99" s="633"/>
      <c r="J99" s="633"/>
      <c r="K99" s="633"/>
      <c r="L99" s="328"/>
      <c r="M99" s="398"/>
      <c r="N99" s="289"/>
      <c r="O99" s="289"/>
    </row>
    <row r="100" spans="1:15" ht="16">
      <c r="A100" s="304"/>
      <c r="B100" s="324" t="s">
        <v>155</v>
      </c>
      <c r="C100" s="767"/>
      <c r="D100" s="767"/>
      <c r="E100" s="767"/>
      <c r="F100" s="314"/>
      <c r="G100" s="171"/>
      <c r="H100" s="633"/>
      <c r="I100" s="633"/>
      <c r="J100" s="633"/>
      <c r="K100" s="633"/>
      <c r="L100" s="328"/>
      <c r="M100" s="398"/>
      <c r="N100" s="289"/>
      <c r="O100" s="289"/>
    </row>
    <row r="101" spans="1:15" ht="16">
      <c r="A101" s="304"/>
      <c r="B101" s="325" t="s">
        <v>156</v>
      </c>
      <c r="C101" s="767"/>
      <c r="D101" s="767"/>
      <c r="E101" s="767"/>
      <c r="F101" s="314"/>
      <c r="G101" s="171"/>
      <c r="H101" s="633"/>
      <c r="I101" s="633"/>
      <c r="J101" s="633"/>
      <c r="K101" s="633"/>
      <c r="L101" s="328"/>
      <c r="M101" s="398"/>
      <c r="N101" s="289"/>
      <c r="O101" s="289"/>
    </row>
    <row r="102" spans="1:15" s="171" customFormat="1" ht="16">
      <c r="A102" s="304"/>
      <c r="B102" s="172" t="s">
        <v>157</v>
      </c>
      <c r="C102" s="767"/>
      <c r="D102" s="767"/>
      <c r="E102" s="767"/>
      <c r="F102" s="314"/>
      <c r="L102" s="328"/>
      <c r="M102" s="398"/>
    </row>
    <row r="103" spans="1:15" s="171" customFormat="1" ht="16">
      <c r="A103" s="304"/>
      <c r="B103" s="172" t="s">
        <v>157</v>
      </c>
      <c r="C103" s="767"/>
      <c r="D103" s="767"/>
      <c r="E103" s="767"/>
      <c r="F103" s="314"/>
      <c r="L103" s="328"/>
      <c r="M103" s="398"/>
    </row>
    <row r="104" spans="1:15" s="171" customFormat="1" ht="16">
      <c r="A104" s="304"/>
      <c r="B104" s="172" t="s">
        <v>157</v>
      </c>
      <c r="C104" s="767"/>
      <c r="D104" s="767"/>
      <c r="E104" s="767"/>
      <c r="F104" s="314"/>
      <c r="L104" s="328"/>
      <c r="M104" s="398"/>
    </row>
    <row r="105" spans="1:15" s="171" customFormat="1" ht="16">
      <c r="A105" s="304"/>
      <c r="B105" s="172" t="s">
        <v>157</v>
      </c>
      <c r="C105" s="767"/>
      <c r="D105" s="767"/>
      <c r="E105" s="767"/>
      <c r="F105" s="314"/>
      <c r="L105" s="328"/>
      <c r="M105" s="398"/>
    </row>
    <row r="106" spans="1:15" s="171" customFormat="1" ht="16">
      <c r="A106" s="304"/>
      <c r="B106" s="172" t="s">
        <v>157</v>
      </c>
      <c r="C106" s="767"/>
      <c r="D106" s="767"/>
      <c r="E106" s="767"/>
      <c r="F106" s="314"/>
      <c r="L106" s="328"/>
      <c r="M106" s="398"/>
    </row>
    <row r="107" spans="1:15" s="171" customFormat="1" ht="16">
      <c r="A107" s="304"/>
      <c r="B107" s="172" t="s">
        <v>157</v>
      </c>
      <c r="C107" s="767"/>
      <c r="D107" s="767"/>
      <c r="E107" s="767"/>
      <c r="F107" s="314"/>
      <c r="L107" s="328"/>
      <c r="M107" s="398"/>
    </row>
    <row r="108" spans="1:15" ht="16">
      <c r="A108" s="304"/>
      <c r="B108" s="172" t="s">
        <v>157</v>
      </c>
      <c r="C108" s="767"/>
      <c r="D108" s="767"/>
      <c r="E108" s="767"/>
      <c r="F108" s="314"/>
      <c r="G108" s="171"/>
      <c r="H108" s="633"/>
      <c r="I108" s="633"/>
      <c r="J108" s="633"/>
      <c r="K108" s="633"/>
      <c r="L108" s="328"/>
      <c r="M108" s="398"/>
      <c r="N108" s="289"/>
      <c r="O108" s="289"/>
    </row>
    <row r="109" spans="1:15" ht="16">
      <c r="A109" s="304"/>
      <c r="B109" s="172" t="s">
        <v>157</v>
      </c>
      <c r="C109" s="767"/>
      <c r="D109" s="767"/>
      <c r="E109" s="767"/>
      <c r="F109" s="314"/>
      <c r="G109" s="171"/>
      <c r="H109" s="633"/>
      <c r="I109" s="633"/>
      <c r="J109" s="633"/>
      <c r="K109" s="633"/>
      <c r="L109" s="328"/>
      <c r="M109" s="398"/>
      <c r="N109" s="289"/>
      <c r="O109" s="289"/>
    </row>
    <row r="110" spans="1:15" ht="16">
      <c r="A110" s="304"/>
      <c r="B110" s="172" t="s">
        <v>157</v>
      </c>
      <c r="C110" s="767"/>
      <c r="D110" s="767"/>
      <c r="E110" s="767"/>
      <c r="F110" s="314"/>
      <c r="G110" s="171"/>
      <c r="H110" s="633"/>
      <c r="I110" s="633"/>
      <c r="J110" s="633"/>
      <c r="K110" s="633"/>
      <c r="L110" s="328"/>
      <c r="M110" s="398"/>
      <c r="N110" s="289"/>
      <c r="O110" s="289"/>
    </row>
    <row r="111" spans="1:15" ht="16">
      <c r="A111" s="304"/>
      <c r="B111" s="172" t="s">
        <v>157</v>
      </c>
      <c r="C111" s="767"/>
      <c r="D111" s="767"/>
      <c r="E111" s="767"/>
      <c r="F111" s="314"/>
      <c r="G111" s="171"/>
      <c r="H111" s="633"/>
      <c r="I111" s="633"/>
      <c r="J111" s="633"/>
      <c r="K111" s="633"/>
      <c r="L111" s="328"/>
      <c r="M111" s="398"/>
      <c r="N111" s="289"/>
      <c r="O111" s="289"/>
    </row>
    <row r="112" spans="1:15" ht="16">
      <c r="A112" s="304"/>
      <c r="B112" s="172" t="s">
        <v>157</v>
      </c>
      <c r="C112" s="771"/>
      <c r="D112" s="771"/>
      <c r="E112" s="771"/>
      <c r="F112" s="314"/>
      <c r="G112" s="171"/>
      <c r="H112" s="633"/>
      <c r="I112" s="633"/>
      <c r="J112" s="633"/>
      <c r="K112" s="633"/>
      <c r="L112" s="328"/>
      <c r="M112" s="398"/>
      <c r="N112" s="289"/>
      <c r="O112" s="289"/>
    </row>
    <row r="113" spans="1:15" ht="17" thickBot="1">
      <c r="A113" s="304"/>
      <c r="B113" s="317" t="s">
        <v>132</v>
      </c>
      <c r="C113" s="317"/>
      <c r="D113" s="317"/>
      <c r="E113" s="323"/>
      <c r="F113" s="340">
        <f>SUM(F93:F112)</f>
        <v>0</v>
      </c>
      <c r="G113" s="171"/>
      <c r="H113" s="633"/>
      <c r="I113" s="633"/>
      <c r="J113" s="633"/>
      <c r="K113" s="633"/>
      <c r="L113" s="328"/>
      <c r="M113" s="398"/>
      <c r="N113" s="289"/>
      <c r="O113" s="289"/>
    </row>
    <row r="114" spans="1:15" ht="16">
      <c r="A114" s="304"/>
      <c r="B114" s="796" t="s">
        <v>158</v>
      </c>
      <c r="C114" s="769"/>
      <c r="D114" s="769"/>
      <c r="E114" s="769"/>
      <c r="F114" s="770"/>
      <c r="G114" s="171"/>
      <c r="H114" s="633"/>
      <c r="I114" s="633"/>
      <c r="J114" s="633"/>
      <c r="K114" s="633"/>
      <c r="L114" s="328"/>
      <c r="M114" s="398"/>
      <c r="N114" s="289"/>
      <c r="O114" s="289"/>
    </row>
    <row r="115" spans="1:15" ht="16">
      <c r="A115" s="304"/>
      <c r="B115" s="326" t="s">
        <v>159</v>
      </c>
      <c r="C115" s="772"/>
      <c r="D115" s="767"/>
      <c r="E115" s="767"/>
      <c r="F115" s="314"/>
      <c r="G115" s="171"/>
      <c r="H115" s="633"/>
      <c r="I115" s="633"/>
      <c r="J115" s="633"/>
      <c r="K115" s="633"/>
      <c r="L115" s="328"/>
      <c r="M115" s="398"/>
      <c r="N115" s="289"/>
      <c r="O115" s="289"/>
    </row>
    <row r="116" spans="1:15" ht="16">
      <c r="A116" s="304"/>
      <c r="B116" s="326" t="s">
        <v>160</v>
      </c>
      <c r="C116" s="773"/>
      <c r="D116" s="771"/>
      <c r="E116" s="771"/>
      <c r="F116" s="314"/>
      <c r="G116" s="171"/>
      <c r="H116" s="633"/>
      <c r="I116" s="633"/>
      <c r="J116" s="633"/>
      <c r="K116" s="633"/>
      <c r="L116" s="328"/>
      <c r="M116" s="183"/>
      <c r="N116" s="289"/>
      <c r="O116" s="289"/>
    </row>
    <row r="117" spans="1:15" ht="17" thickBot="1">
      <c r="A117" s="304"/>
      <c r="B117" s="317" t="s">
        <v>132</v>
      </c>
      <c r="C117" s="323"/>
      <c r="D117" s="323"/>
      <c r="E117" s="327"/>
      <c r="F117" s="340">
        <f>SUM(F115:F116)</f>
        <v>0</v>
      </c>
      <c r="G117" s="171"/>
      <c r="H117" s="633"/>
      <c r="I117" s="633"/>
      <c r="J117" s="633"/>
      <c r="K117" s="633"/>
      <c r="L117" s="328"/>
      <c r="M117" s="398"/>
      <c r="N117" s="289"/>
      <c r="O117" s="289"/>
    </row>
    <row r="118" spans="1:15" ht="16">
      <c r="A118" s="171"/>
      <c r="B118" s="171"/>
      <c r="C118" s="171"/>
      <c r="D118" s="660"/>
      <c r="E118" s="171"/>
      <c r="F118" s="171"/>
      <c r="G118" s="171"/>
      <c r="H118" s="633"/>
      <c r="I118" s="633"/>
      <c r="J118" s="633"/>
      <c r="K118" s="633"/>
      <c r="L118" s="328"/>
      <c r="M118" s="398"/>
      <c r="N118" s="289"/>
      <c r="O118" s="289"/>
    </row>
    <row r="119" spans="1:15" ht="16">
      <c r="C119" s="642"/>
      <c r="D119" s="661"/>
      <c r="F119" s="633"/>
      <c r="G119" s="580"/>
      <c r="H119" s="633"/>
      <c r="I119" s="633"/>
      <c r="J119" s="633"/>
      <c r="K119" s="633"/>
      <c r="L119" s="400"/>
      <c r="M119" s="329"/>
      <c r="N119" s="289"/>
      <c r="O119" s="289"/>
    </row>
    <row r="120" spans="1:15" ht="16">
      <c r="C120" s="642"/>
      <c r="D120" s="661"/>
      <c r="F120" s="633"/>
      <c r="G120" s="580"/>
      <c r="H120" s="633"/>
      <c r="I120" s="633"/>
      <c r="J120" s="633"/>
      <c r="K120" s="633"/>
      <c r="L120" s="400"/>
      <c r="M120" s="401"/>
      <c r="N120" s="289"/>
      <c r="O120" s="289"/>
    </row>
    <row r="121" spans="1:15" ht="16">
      <c r="B121" s="171" t="s">
        <v>161</v>
      </c>
      <c r="C121" s="171"/>
      <c r="D121" s="660"/>
      <c r="E121" s="171"/>
      <c r="F121" s="341">
        <f>F117+F113+F91+F82+F69+F59</f>
        <v>0</v>
      </c>
      <c r="G121" s="580"/>
      <c r="H121" s="633"/>
      <c r="I121" s="633"/>
      <c r="J121" s="633"/>
      <c r="K121" s="633"/>
      <c r="L121" s="412"/>
      <c r="M121" s="643"/>
      <c r="N121" s="289"/>
      <c r="O121" s="289"/>
    </row>
    <row r="122" spans="1:15" ht="16">
      <c r="B122" s="171" t="s">
        <v>162</v>
      </c>
      <c r="C122" s="171"/>
      <c r="D122" s="171"/>
      <c r="E122" s="171"/>
      <c r="F122" s="341">
        <f>'Summary Full Cost'!I24</f>
        <v>0</v>
      </c>
      <c r="G122" s="580"/>
      <c r="H122" s="633"/>
      <c r="I122" s="633"/>
      <c r="J122" s="633"/>
      <c r="K122" s="633"/>
      <c r="L122" s="412"/>
      <c r="M122" s="643"/>
      <c r="N122" s="289"/>
      <c r="O122" s="289"/>
    </row>
    <row r="123" spans="1:15" ht="17" thickBot="1">
      <c r="B123" s="171" t="s">
        <v>163</v>
      </c>
      <c r="C123" s="171"/>
      <c r="D123" s="171"/>
      <c r="E123" s="171"/>
      <c r="F123" s="341">
        <f>F121+F122</f>
        <v>0</v>
      </c>
      <c r="G123" s="580"/>
      <c r="H123" s="633"/>
      <c r="I123" s="633"/>
      <c r="J123" s="633"/>
      <c r="K123" s="633"/>
      <c r="L123" s="412"/>
      <c r="M123" s="643"/>
      <c r="N123" s="289"/>
      <c r="O123" s="289"/>
    </row>
    <row r="124" spans="1:15" ht="17" thickBot="1">
      <c r="B124" s="333" t="s">
        <v>164</v>
      </c>
      <c r="C124" s="173" t="str">
        <f>'Summary Full Cost'!B26</f>
        <v>Yes</v>
      </c>
      <c r="D124" s="174">
        <f>'Summary Full Cost'!C26</f>
        <v>0.15</v>
      </c>
      <c r="E124" s="171"/>
      <c r="F124" s="341">
        <f>F123*D124</f>
        <v>0</v>
      </c>
      <c r="G124" s="580"/>
      <c r="H124" s="633"/>
      <c r="I124" s="633"/>
      <c r="J124" s="633"/>
      <c r="K124" s="633"/>
      <c r="L124" s="412"/>
      <c r="M124" s="643"/>
      <c r="N124" s="289"/>
      <c r="O124" s="289"/>
    </row>
    <row r="125" spans="1:15" ht="16">
      <c r="B125" s="765" t="s">
        <v>57</v>
      </c>
      <c r="C125" s="766"/>
      <c r="D125" s="767"/>
      <c r="E125" s="767"/>
      <c r="F125" s="341">
        <f>F123+F124</f>
        <v>0</v>
      </c>
      <c r="G125" s="580"/>
      <c r="H125" s="633"/>
      <c r="I125" s="633"/>
      <c r="J125" s="633"/>
      <c r="K125" s="633"/>
      <c r="L125" s="412"/>
      <c r="M125" s="643"/>
      <c r="N125" s="289"/>
      <c r="O125" s="289"/>
    </row>
    <row r="126" spans="1:15">
      <c r="C126" s="642"/>
      <c r="D126" s="661"/>
      <c r="F126" s="633"/>
      <c r="G126" s="580"/>
      <c r="H126" s="633"/>
      <c r="I126" s="633"/>
      <c r="J126" s="633"/>
      <c r="K126" s="633"/>
      <c r="L126" s="412"/>
      <c r="M126" s="643"/>
      <c r="N126" s="289"/>
      <c r="O126" s="289"/>
    </row>
    <row r="127" spans="1:15">
      <c r="C127" s="642"/>
      <c r="D127" s="661"/>
      <c r="F127" s="633"/>
      <c r="G127" s="580"/>
      <c r="H127" s="633"/>
      <c r="I127" s="633"/>
      <c r="J127" s="633"/>
      <c r="K127" s="633"/>
      <c r="L127" s="412"/>
      <c r="M127" s="643"/>
      <c r="N127" s="289"/>
      <c r="O127" s="289"/>
    </row>
    <row r="128" spans="1:15">
      <c r="D128" s="661"/>
      <c r="H128" s="425"/>
      <c r="I128" s="425"/>
      <c r="J128" s="425"/>
    </row>
    <row r="129" spans="2:15">
      <c r="D129" s="661"/>
      <c r="E129" s="426"/>
      <c r="F129" s="427"/>
      <c r="H129" s="425"/>
      <c r="I129" s="425"/>
      <c r="J129" s="425"/>
      <c r="L129" s="428"/>
      <c r="M129" s="289"/>
      <c r="N129" s="289"/>
      <c r="O129" s="289"/>
    </row>
    <row r="130" spans="2:15">
      <c r="D130" s="661"/>
      <c r="G130" s="429"/>
      <c r="H130" s="425"/>
      <c r="I130" s="425"/>
      <c r="J130" s="425"/>
      <c r="K130" s="310"/>
      <c r="L130" s="429"/>
    </row>
    <row r="131" spans="2:15">
      <c r="D131" s="661"/>
      <c r="H131" s="425"/>
      <c r="I131" s="425"/>
      <c r="J131" s="425"/>
      <c r="K131" s="430"/>
      <c r="L131" s="289"/>
    </row>
    <row r="132" spans="2:15">
      <c r="B132" s="550"/>
      <c r="D132" s="661"/>
      <c r="G132" s="289"/>
      <c r="H132" s="425"/>
      <c r="I132" s="425"/>
      <c r="J132" s="425"/>
      <c r="K132" s="566"/>
    </row>
    <row r="133" spans="2:15">
      <c r="D133" s="661"/>
      <c r="H133" s="425"/>
      <c r="I133" s="425"/>
      <c r="J133" s="425"/>
      <c r="K133" s="566"/>
    </row>
    <row r="134" spans="2:15">
      <c r="D134" s="661"/>
    </row>
    <row r="135" spans="2:15">
      <c r="D135" s="661"/>
    </row>
    <row r="136" spans="2:15">
      <c r="D136" s="661"/>
    </row>
    <row r="137" spans="2:15">
      <c r="D137" s="661"/>
    </row>
    <row r="138" spans="2:15">
      <c r="D138" s="661"/>
    </row>
    <row r="139" spans="2:15">
      <c r="D139" s="661"/>
    </row>
    <row r="140" spans="2:15">
      <c r="D140" s="661"/>
    </row>
    <row r="141" spans="2:15">
      <c r="D141" s="661"/>
    </row>
    <row r="142" spans="2:15">
      <c r="D142" s="661"/>
    </row>
    <row r="143" spans="2:15">
      <c r="D143" s="661"/>
    </row>
    <row r="144" spans="2:15">
      <c r="D144" s="661"/>
    </row>
    <row r="145" spans="4:4">
      <c r="D145" s="661"/>
    </row>
    <row r="146" spans="4:4">
      <c r="D146" s="661"/>
    </row>
    <row r="147" spans="4:4">
      <c r="D147" s="661"/>
    </row>
    <row r="148" spans="4:4">
      <c r="D148" s="661"/>
    </row>
    <row r="149" spans="4:4">
      <c r="D149" s="661"/>
    </row>
    <row r="150" spans="4:4">
      <c r="D150" s="661"/>
    </row>
    <row r="151" spans="4:4">
      <c r="D151" s="661"/>
    </row>
    <row r="152" spans="4:4">
      <c r="D152" s="661"/>
    </row>
    <row r="153" spans="4:4">
      <c r="D153" s="661"/>
    </row>
    <row r="154" spans="4:4">
      <c r="D154" s="661"/>
    </row>
    <row r="155" spans="4:4">
      <c r="D155" s="661"/>
    </row>
    <row r="156" spans="4:4">
      <c r="D156" s="661"/>
    </row>
    <row r="157" spans="4:4">
      <c r="D157" s="661"/>
    </row>
    <row r="158" spans="4:4">
      <c r="D158" s="661"/>
    </row>
    <row r="159" spans="4:4">
      <c r="D159" s="661"/>
    </row>
    <row r="160" spans="4:4">
      <c r="D160" s="661"/>
    </row>
    <row r="161" spans="4:4">
      <c r="D161" s="661"/>
    </row>
    <row r="162" spans="4:4">
      <c r="D162" s="661"/>
    </row>
    <row r="163" spans="4:4">
      <c r="D163" s="661"/>
    </row>
    <row r="164" spans="4:4">
      <c r="D164" s="661"/>
    </row>
    <row r="165" spans="4:4">
      <c r="D165" s="661"/>
    </row>
    <row r="166" spans="4:4">
      <c r="D166" s="661"/>
    </row>
    <row r="167" spans="4:4">
      <c r="D167" s="661"/>
    </row>
    <row r="168" spans="4:4">
      <c r="D168" s="661"/>
    </row>
    <row r="169" spans="4:4">
      <c r="D169" s="661"/>
    </row>
    <row r="170" spans="4:4">
      <c r="D170" s="661"/>
    </row>
    <row r="171" spans="4:4">
      <c r="D171" s="661"/>
    </row>
    <row r="172" spans="4:4">
      <c r="D172" s="661"/>
    </row>
    <row r="173" spans="4:4">
      <c r="D173" s="661"/>
    </row>
    <row r="174" spans="4:4">
      <c r="D174" s="661"/>
    </row>
    <row r="175" spans="4:4">
      <c r="D175" s="661"/>
    </row>
  </sheetData>
  <sheetProtection algorithmName="SHA-512" hashValue="0+B1qfekn5Evu9rkQBQVFKC31iZ5veVSDz60JNIr0EjmtWiZKrR3VRDZ6S72Y+v6Sp0yH+FD3riERswqyGz/Vw==" saltValue="swJpv8AihOtcNFeApfrLhw==" spinCount="100000" sheet="1" formatCells="0" formatColumns="0" formatRows="0"/>
  <mergeCells count="17">
    <mergeCell ref="C84:E90"/>
    <mergeCell ref="C2:G2"/>
    <mergeCell ref="A5:G5"/>
    <mergeCell ref="L7:O7"/>
    <mergeCell ref="A12:G12"/>
    <mergeCell ref="L12:M12"/>
    <mergeCell ref="A34:G35"/>
    <mergeCell ref="B64:F64"/>
    <mergeCell ref="B74:F74"/>
    <mergeCell ref="C75:E81"/>
    <mergeCell ref="B83:F83"/>
    <mergeCell ref="B73:F73"/>
    <mergeCell ref="B92:F92"/>
    <mergeCell ref="C93:E112"/>
    <mergeCell ref="B114:F114"/>
    <mergeCell ref="C115:E116"/>
    <mergeCell ref="B125:E125"/>
  </mergeCells>
  <conditionalFormatting sqref="C124">
    <cfRule type="cellIs" dxfId="3" priority="1" stopIfTrue="1" operator="equal">
      <formula>"VAT Not defined"</formula>
    </cfRule>
  </conditionalFormatting>
  <dataValidations count="9">
    <dataValidation type="list" allowBlank="1" showInputMessage="1" showErrorMessage="1" error="VAT rates can either be normal rate (14%) or zero rated (0%) if an export contract (for example)" sqref="C124" xr:uid="{00000000-0002-0000-0A00-000000000000}">
      <formula1>VAT</formula1>
    </dataValidation>
    <dataValidation type="list" allowBlank="1" showInputMessage="1" showErrorMessage="1" sqref="D124" xr:uid="{00000000-0002-0000-0A00-000001000000}">
      <formula1>vatrates</formula1>
    </dataValidation>
    <dataValidation type="whole" errorStyle="warning" operator="greaterThanOrEqual" showInputMessage="1" showErrorMessage="1" error="Are you sure that not all staff are using network points? (May be less if some or all staff work off campus.)" sqref="D69:D72" xr:uid="{00000000-0002-0000-0A00-000002000000}">
      <formula1>0</formula1>
    </dataValidation>
    <dataValidation type="decimal" showInputMessage="1" showErrorMessage="1" error="You are using the multi-year template and no more than 12 months can be entered for any one year. Use the single period template if you wish to cost periods of more than 12 months in a single sheet." sqref="C8" xr:uid="{00000000-0002-0000-0A00-000003000000}">
      <formula1>0</formula1>
      <formula2>12</formula2>
    </dataValidation>
    <dataValidation type="list" allowBlank="1" showInputMessage="1" showErrorMessage="1" error="pa, /month, /day, or/hour must be chosen from the list " sqref="D14:D31 D36:D56 D58" xr:uid="{00000000-0002-0000-0A00-000004000000}">
      <formula1>units</formula1>
    </dataValidation>
    <dataValidation type="list" allowBlank="1" showInputMessage="1" showErrorMessage="1" error="Select (from the drop down list) one of Prof, Assoc Prof,Senior Lecturer, Lecturer, Junior Lecturer, Junior Research Fellow, or Post Doc" sqref="B14:B29" xr:uid="{00000000-0002-0000-0A00-000005000000}">
      <formula1>categories</formula1>
    </dataValidation>
    <dataValidation type="list" allowBlank="1" showInputMessage="1" showErrorMessage="1" sqref="B36:B54" xr:uid="{00000000-0002-0000-0A00-000006000000}">
      <formula1>supportstaff</formula1>
    </dataValidation>
    <dataValidation type="decimal" allowBlank="1" showInputMessage="1" showErrorMessage="1" error="Must be number 0 or greater" sqref="E14:E31" xr:uid="{00000000-0002-0000-0A00-000007000000}">
      <formula1>0</formula1>
      <formula2>99999</formula2>
    </dataValidation>
    <dataValidation type="decimal" errorStyle="warning" operator="greaterThan" allowBlank="1" showInputMessage="1" showErrorMessage="1" error="Are you sure that not all staff are using an on-campus network point?  May be less if some staff are off campus." sqref="E69:E72" xr:uid="{00000000-0002-0000-0A00-000008000000}">
      <formula1>#REF!</formula1>
    </dataValidation>
  </dataValidations>
  <pageMargins left="0.75" right="0.75" top="1" bottom="1" header="0.5" footer="0.5"/>
  <pageSetup paperSize="9" orientation="portrait" horizontalDpi="4294967292" verticalDpi="4294967292"/>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9000000}">
          <x14:formula1>
            <xm:f>'Lookup Lists'!$A$82:$A$83</xm:f>
          </x14:formula1>
          <xm:sqref>L15:L32 L36:L56 L58</xm:sqref>
        </x14:dataValidation>
        <x14:dataValidation type="list" allowBlank="1" showInputMessage="1" showErrorMessage="1" promptTitle="GOB Staff" xr:uid="{00000000-0002-0000-0A00-00000A000000}">
          <x14:formula1>
            <xm:f>'Lookup Lists'!$A$82:$A$83</xm:f>
          </x14:formula1>
          <xm:sqref>L14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8F50-2E99-4817-BBEF-3BFD60077EDB}">
  <sheetPr codeName="Sheet17"/>
  <dimension ref="A1:U133"/>
  <sheetViews>
    <sheetView zoomScale="80" zoomScaleNormal="80" workbookViewId="0">
      <selection activeCell="B37" sqref="B37"/>
    </sheetView>
  </sheetViews>
  <sheetFormatPr baseColWidth="10" defaultColWidth="8.83203125" defaultRowHeight="14"/>
  <cols>
    <col min="1" max="1" width="3.83203125" style="105" customWidth="1"/>
    <col min="2" max="2" width="49.5" style="105" customWidth="1"/>
    <col min="3" max="3" width="14.33203125" style="105" customWidth="1"/>
    <col min="4" max="4" width="10.83203125" style="460" customWidth="1"/>
    <col min="5" max="5" width="9.5" style="105" customWidth="1"/>
    <col min="6" max="6" width="14.83203125" style="105" customWidth="1"/>
    <col min="7" max="7" width="28.5" style="105" customWidth="1"/>
    <col min="8" max="9" width="8" style="105" hidden="1" customWidth="1"/>
    <col min="10" max="10" width="6.5" style="105" hidden="1" customWidth="1"/>
    <col min="11" max="11" width="3.83203125" style="105" hidden="1" customWidth="1"/>
    <col min="12" max="12" width="28.1640625" style="105" customWidth="1"/>
    <col min="13" max="13" width="18" style="105" customWidth="1"/>
    <col min="14" max="14" width="24.1640625" style="105" customWidth="1"/>
    <col min="15" max="15" width="11.5" style="105" customWidth="1"/>
    <col min="16" max="16" width="2.83203125" style="105" customWidth="1"/>
    <col min="17" max="17" width="14.6640625" style="105" hidden="1" customWidth="1"/>
    <col min="18" max="18" width="8.83203125" style="105" hidden="1" customWidth="1"/>
    <col min="19" max="16384" width="8.83203125" style="105"/>
  </cols>
  <sheetData>
    <row r="1" spans="1:18">
      <c r="A1" s="268" t="str">
        <f>CONCATENATE("Year ",C7," of Multi-year contract for:")</f>
        <v>Year 2028 of Multi-year contract for:</v>
      </c>
      <c r="B1" s="560"/>
      <c r="C1" s="561"/>
      <c r="D1" s="661"/>
    </row>
    <row r="2" spans="1:18">
      <c r="B2" s="562" t="str">
        <f>'Summary Full Cost'!A1</f>
        <v xml:space="preserve">Contract name: </v>
      </c>
      <c r="C2" s="759">
        <f>'Summary Full Cost'!C1</f>
        <v>0</v>
      </c>
      <c r="D2" s="760"/>
      <c r="E2" s="760"/>
      <c r="F2" s="760"/>
      <c r="G2" s="761"/>
    </row>
    <row r="3" spans="1:18">
      <c r="B3" s="563" t="s">
        <v>71</v>
      </c>
      <c r="C3" s="437" t="str">
        <f>'Summary Full Cost'!C6</f>
        <v>HSC</v>
      </c>
      <c r="D3" s="564" t="s">
        <v>97</v>
      </c>
      <c r="E3" s="437">
        <f>'Summary Full Cost'!C2</f>
        <v>0</v>
      </c>
      <c r="F3" s="564" t="str">
        <f>'Summary Full Cost'!E2</f>
        <v>PI:</v>
      </c>
      <c r="G3" s="437">
        <f>'Summary Full Cost'!F2</f>
        <v>0</v>
      </c>
    </row>
    <row r="4" spans="1:18">
      <c r="A4" s="269"/>
      <c r="B4" s="269"/>
      <c r="C4" s="269"/>
      <c r="D4" s="269"/>
      <c r="E4" s="269"/>
      <c r="F4" s="269"/>
      <c r="G4" s="269"/>
      <c r="H4" s="269"/>
      <c r="I4" s="269"/>
      <c r="J4" s="269"/>
      <c r="K4" s="269"/>
      <c r="L4" s="269"/>
      <c r="M4" s="269"/>
      <c r="N4" s="269"/>
    </row>
    <row r="5" spans="1:18" ht="21" customHeight="1">
      <c r="A5" s="762" t="s">
        <v>98</v>
      </c>
      <c r="B5" s="763"/>
      <c r="C5" s="763"/>
      <c r="D5" s="763"/>
      <c r="E5" s="763"/>
      <c r="F5" s="763"/>
      <c r="G5" s="764"/>
      <c r="H5" s="565"/>
      <c r="I5" s="565"/>
      <c r="J5" s="565"/>
      <c r="K5" s="270"/>
      <c r="L5" s="419"/>
      <c r="M5" s="270"/>
      <c r="N5" s="270"/>
    </row>
    <row r="6" spans="1:18" ht="15" thickBot="1">
      <c r="A6" s="271"/>
      <c r="B6" s="271"/>
      <c r="C6" s="272"/>
      <c r="D6" s="271"/>
      <c r="E6" s="271"/>
      <c r="F6" s="271"/>
      <c r="G6" s="271"/>
      <c r="H6" s="271"/>
      <c r="I6" s="271"/>
      <c r="J6" s="271"/>
      <c r="K6" s="271"/>
      <c r="L6" s="271"/>
      <c r="M6" s="271"/>
      <c r="N6" s="271"/>
    </row>
    <row r="7" spans="1:18" ht="13" customHeight="1">
      <c r="B7" s="550" t="s">
        <v>99</v>
      </c>
      <c r="C7" s="20">
        <f>'2027'!C7+1</f>
        <v>2028</v>
      </c>
      <c r="D7" s="273"/>
      <c r="E7" s="552"/>
      <c r="F7" s="552"/>
      <c r="G7" s="552"/>
      <c r="H7" s="105">
        <f>C7-'Lookup Lists'!A47+C8/12</f>
        <v>8</v>
      </c>
      <c r="I7" s="566">
        <v>35</v>
      </c>
      <c r="J7" s="566">
        <f>ROUND(I7/5,0)</f>
        <v>7</v>
      </c>
      <c r="K7" s="553"/>
      <c r="L7" s="788" t="s">
        <v>74</v>
      </c>
      <c r="M7" s="789"/>
      <c r="N7" s="789"/>
      <c r="O7" s="790"/>
      <c r="P7" s="553"/>
    </row>
    <row r="8" spans="1:18">
      <c r="B8" s="550" t="s">
        <v>101</v>
      </c>
      <c r="C8" s="106">
        <v>12</v>
      </c>
      <c r="D8" s="498"/>
      <c r="E8" s="287"/>
      <c r="F8" s="499"/>
      <c r="G8" s="287"/>
      <c r="H8" s="553">
        <f>C7-'Lookup Lists'!A47+1</f>
        <v>8</v>
      </c>
      <c r="J8" s="568">
        <f>C8/12</f>
        <v>1</v>
      </c>
      <c r="L8" s="611">
        <f>'Summary Full Cost'!T9</f>
        <v>1</v>
      </c>
      <c r="M8" s="575" t="s">
        <v>103</v>
      </c>
      <c r="N8" s="575"/>
      <c r="O8" s="612"/>
    </row>
    <row r="9" spans="1:18">
      <c r="B9" s="550"/>
      <c r="D9" s="500"/>
      <c r="L9" s="611">
        <f>'Summary Full Cost'!T10</f>
        <v>1</v>
      </c>
      <c r="M9" s="575" t="str">
        <f>'Summary Full Cost'!U10</f>
        <v>Academic cost flag 2</v>
      </c>
      <c r="N9" s="613"/>
      <c r="O9" s="577"/>
    </row>
    <row r="10" spans="1:18">
      <c r="D10" s="661"/>
      <c r="H10" s="201"/>
      <c r="I10" s="201"/>
      <c r="J10" s="201"/>
      <c r="K10" s="275"/>
      <c r="L10" s="574">
        <f>'Summary Full Cost'!T11</f>
        <v>0</v>
      </c>
      <c r="M10" s="575" t="str">
        <f>'Summary Full Cost'!U11</f>
        <v>Mark-up above cost:</v>
      </c>
      <c r="N10" s="576"/>
      <c r="O10" s="577"/>
    </row>
    <row r="11" spans="1:18" ht="15" thickBot="1">
      <c r="B11" s="274"/>
      <c r="C11" s="275"/>
      <c r="D11" s="275"/>
      <c r="E11" s="275"/>
      <c r="F11" s="275"/>
      <c r="G11" s="275"/>
      <c r="H11" s="275"/>
      <c r="I11" s="275"/>
      <c r="J11" s="275"/>
      <c r="K11" s="275"/>
      <c r="L11" s="276"/>
      <c r="M11" s="578"/>
      <c r="N11" s="578"/>
      <c r="O11" s="579"/>
    </row>
    <row r="12" spans="1:18" ht="18" customHeight="1" thickBot="1">
      <c r="A12" s="756" t="s">
        <v>165</v>
      </c>
      <c r="B12" s="757"/>
      <c r="C12" s="757"/>
      <c r="D12" s="757"/>
      <c r="E12" s="757"/>
      <c r="F12" s="757"/>
      <c r="G12" s="758"/>
      <c r="H12" s="659"/>
      <c r="I12" s="659" t="s">
        <v>105</v>
      </c>
      <c r="J12" s="580" t="s">
        <v>106</v>
      </c>
      <c r="L12" s="749" t="s">
        <v>107</v>
      </c>
      <c r="M12" s="750"/>
      <c r="N12" s="658" t="s">
        <v>108</v>
      </c>
      <c r="O12" s="420"/>
    </row>
    <row r="13" spans="1:18">
      <c r="A13" s="277"/>
      <c r="B13" s="278" t="s">
        <v>109</v>
      </c>
      <c r="C13" s="279" t="s">
        <v>110</v>
      </c>
      <c r="D13" s="279" t="s">
        <v>111</v>
      </c>
      <c r="E13" s="279" t="s">
        <v>112</v>
      </c>
      <c r="F13" s="279" t="s">
        <v>55</v>
      </c>
      <c r="G13" s="279" t="s">
        <v>113</v>
      </c>
      <c r="H13" s="277"/>
      <c r="I13" s="581" t="s">
        <v>105</v>
      </c>
      <c r="J13" s="581" t="s">
        <v>106</v>
      </c>
      <c r="L13" s="280" t="s">
        <v>114</v>
      </c>
      <c r="M13" s="281"/>
      <c r="N13" s="281"/>
      <c r="O13" s="289"/>
    </row>
    <row r="14" spans="1:18">
      <c r="A14" s="289"/>
      <c r="B14" s="441"/>
      <c r="C14" s="582">
        <f>IF(H14,INDEX(academicrates,I14,J14+I$7)*(1+'Summary Full Cost'!T$11)*'Summary Full Cost'!T$9,0)</f>
        <v>0</v>
      </c>
      <c r="D14" s="496" t="s">
        <v>116</v>
      </c>
      <c r="E14" s="590">
        <v>1</v>
      </c>
      <c r="F14" s="584">
        <f>IF(aflag2=1,E14*C14,L14)</f>
        <v>0</v>
      </c>
      <c r="G14" s="160"/>
      <c r="H14" s="105" t="b">
        <f>AND(ISTEXT(B14), ISTEXT(D14))</f>
        <v>0</v>
      </c>
      <c r="I14" s="105" t="e">
        <f>VLOOKUP(B14,categoryindex,2,0)</f>
        <v>#N/A</v>
      </c>
      <c r="J14" s="105">
        <f>IF(H14,VLOOKUP(D14,unitsindex,2,0),0)</f>
        <v>0</v>
      </c>
      <c r="K14" s="633"/>
      <c r="L14" s="189" t="s">
        <v>69</v>
      </c>
      <c r="M14" s="402">
        <f>IF(L14="yes",F14*1,F14*0)</f>
        <v>0</v>
      </c>
      <c r="N14" s="402">
        <f>IF(L14="no",F14*1,F14*0)</f>
        <v>0</v>
      </c>
      <c r="O14" s="585"/>
      <c r="P14" s="586"/>
      <c r="Q14" s="586"/>
      <c r="R14" s="586"/>
    </row>
    <row r="15" spans="1:18">
      <c r="A15" s="289"/>
      <c r="B15" s="441"/>
      <c r="C15" s="582">
        <f>IF(H15,INDEX(academicrates,I15,J15+I$7)*(1+'Summary Full Cost'!T$11)*'Summary Full Cost'!T$9,0)</f>
        <v>0</v>
      </c>
      <c r="D15" s="496" t="s">
        <v>116</v>
      </c>
      <c r="E15" s="590"/>
      <c r="F15" s="589">
        <f>IF(aflag2=1,E15*C15,L15)</f>
        <v>0</v>
      </c>
      <c r="G15" s="160"/>
      <c r="H15" s="105" t="b">
        <f>AND(ISTEXT(B15), ISTEXT(D15))</f>
        <v>0</v>
      </c>
      <c r="I15" s="105" t="e">
        <f>VLOOKUP(B15,categoryindex,2,0)</f>
        <v>#N/A</v>
      </c>
      <c r="J15" s="105">
        <f>IF(H15,VLOOKUP(D15,unitsindex,2,0),0)</f>
        <v>0</v>
      </c>
      <c r="K15" s="633"/>
      <c r="L15" s="412"/>
      <c r="M15" s="402">
        <f>IF(L15="yes",F15*1,F15*0)</f>
        <v>0</v>
      </c>
      <c r="N15" s="402">
        <f t="shared" ref="N15:N31" si="0">IF(L15="no",F15*1,F15*0)</f>
        <v>0</v>
      </c>
      <c r="O15" s="585"/>
      <c r="P15" s="586"/>
      <c r="Q15" s="586"/>
      <c r="R15" s="586"/>
    </row>
    <row r="16" spans="1:18">
      <c r="A16" s="289"/>
      <c r="B16" s="441"/>
      <c r="C16" s="582">
        <f>IF(H16,INDEX(academicrates,I16,J16+I$7)*(1+'Summary Full Cost'!T$11)*'Summary Full Cost'!T$9,0)</f>
        <v>0</v>
      </c>
      <c r="D16" s="496" t="s">
        <v>116</v>
      </c>
      <c r="E16" s="590"/>
      <c r="F16" s="589">
        <f>IF(aflag2=1,E16*C16,L16)</f>
        <v>0</v>
      </c>
      <c r="G16" s="160"/>
      <c r="H16" s="105" t="b">
        <f>AND(ISTEXT(B16), ISTEXT(D16))</f>
        <v>0</v>
      </c>
      <c r="I16" s="105" t="e">
        <f>VLOOKUP(B16,categoryindex,2,0)</f>
        <v>#N/A</v>
      </c>
      <c r="J16" s="105">
        <f>IF(H16,VLOOKUP(D16,unitsindex,2,0),0)</f>
        <v>0</v>
      </c>
      <c r="K16" s="633"/>
      <c r="L16" s="412"/>
      <c r="M16" s="402">
        <f t="shared" ref="M16:M31" si="1">IF(L16="yes",F16*1,F16*0)</f>
        <v>0</v>
      </c>
      <c r="N16" s="402">
        <f t="shared" si="0"/>
        <v>0</v>
      </c>
      <c r="O16" s="585"/>
      <c r="P16" s="586"/>
      <c r="Q16" s="586"/>
      <c r="R16" s="586"/>
    </row>
    <row r="17" spans="1:18">
      <c r="A17" s="289"/>
      <c r="B17" s="441"/>
      <c r="C17" s="582">
        <f>IF(H17,INDEX(academicrates,I17,J17+I$7)*(1+'Summary Full Cost'!T$11)*'Summary Full Cost'!T$9,0)</f>
        <v>0</v>
      </c>
      <c r="D17" s="496" t="s">
        <v>116</v>
      </c>
      <c r="E17" s="590"/>
      <c r="F17" s="589">
        <f t="shared" ref="F17:F29" si="2">IF(aflag2=1,E17*C17,L17)</f>
        <v>0</v>
      </c>
      <c r="G17" s="160"/>
      <c r="H17" s="105" t="b">
        <f t="shared" ref="H17:H28" si="3">AND(ISTEXT(B17), ISTEXT(D17))</f>
        <v>0</v>
      </c>
      <c r="I17" s="105" t="e">
        <f t="shared" ref="I17:I28" si="4">VLOOKUP(B17,categoryindex,2,0)</f>
        <v>#N/A</v>
      </c>
      <c r="J17" s="105">
        <f t="shared" ref="J17:J28" si="5">IF(H17,VLOOKUP(D17,unitsindex,2,0),0)</f>
        <v>0</v>
      </c>
      <c r="K17" s="633"/>
      <c r="L17" s="412"/>
      <c r="M17" s="402">
        <f t="shared" si="1"/>
        <v>0</v>
      </c>
      <c r="N17" s="402">
        <f t="shared" si="0"/>
        <v>0</v>
      </c>
      <c r="O17" s="585"/>
      <c r="P17" s="586"/>
      <c r="Q17" s="586"/>
      <c r="R17" s="586"/>
    </row>
    <row r="18" spans="1:18">
      <c r="A18" s="289"/>
      <c r="B18" s="441"/>
      <c r="C18" s="582">
        <f>IF(H18,INDEX(academicrates,I18,J18+I$7)*(1+'Summary Full Cost'!T$11)*'Summary Full Cost'!T$9,0)</f>
        <v>0</v>
      </c>
      <c r="D18" s="496" t="s">
        <v>116</v>
      </c>
      <c r="E18" s="590"/>
      <c r="F18" s="589">
        <f t="shared" si="2"/>
        <v>0</v>
      </c>
      <c r="G18" s="160"/>
      <c r="H18" s="105" t="b">
        <f t="shared" si="3"/>
        <v>0</v>
      </c>
      <c r="I18" s="105" t="e">
        <f t="shared" si="4"/>
        <v>#N/A</v>
      </c>
      <c r="J18" s="105">
        <f t="shared" si="5"/>
        <v>0</v>
      </c>
      <c r="K18" s="633"/>
      <c r="L18" s="412"/>
      <c r="M18" s="402">
        <f t="shared" si="1"/>
        <v>0</v>
      </c>
      <c r="N18" s="402">
        <f t="shared" si="0"/>
        <v>0</v>
      </c>
      <c r="O18" s="585"/>
      <c r="P18" s="586"/>
      <c r="Q18" s="586"/>
      <c r="R18" s="586"/>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633"/>
      <c r="L19" s="412"/>
      <c r="M19" s="402">
        <f t="shared" si="1"/>
        <v>0</v>
      </c>
      <c r="N19" s="402">
        <f t="shared" si="0"/>
        <v>0</v>
      </c>
      <c r="O19" s="585"/>
      <c r="P19" s="586"/>
      <c r="Q19" s="586"/>
      <c r="R19" s="586"/>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633"/>
      <c r="L20" s="412"/>
      <c r="M20" s="402">
        <f t="shared" si="1"/>
        <v>0</v>
      </c>
      <c r="N20" s="402">
        <f t="shared" si="0"/>
        <v>0</v>
      </c>
      <c r="O20" s="585"/>
      <c r="P20" s="586"/>
      <c r="Q20" s="586"/>
      <c r="R20" s="586"/>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633"/>
      <c r="L21" s="412"/>
      <c r="M21" s="402">
        <f t="shared" si="1"/>
        <v>0</v>
      </c>
      <c r="N21" s="402">
        <f t="shared" si="0"/>
        <v>0</v>
      </c>
      <c r="O21" s="585"/>
      <c r="P21" s="586"/>
      <c r="Q21" s="586"/>
      <c r="R21" s="586"/>
    </row>
    <row r="22" spans="1:18">
      <c r="A22" s="289"/>
      <c r="B22" s="441"/>
      <c r="C22" s="582">
        <f>IF(H22,INDEX(academicrates,I22,J22+I$7)*(1+'Summary Full Cost'!T$11)*'Summary Full Cost'!T$9,0)</f>
        <v>0</v>
      </c>
      <c r="D22" s="496" t="s">
        <v>116</v>
      </c>
      <c r="E22" s="590"/>
      <c r="F22" s="589">
        <f t="shared" si="2"/>
        <v>0</v>
      </c>
      <c r="G22" s="160"/>
      <c r="H22" s="105" t="b">
        <f t="shared" si="3"/>
        <v>0</v>
      </c>
      <c r="I22" s="105" t="e">
        <f t="shared" si="4"/>
        <v>#N/A</v>
      </c>
      <c r="J22" s="105">
        <f t="shared" si="5"/>
        <v>0</v>
      </c>
      <c r="K22" s="633"/>
      <c r="L22" s="412"/>
      <c r="M22" s="402">
        <f t="shared" si="1"/>
        <v>0</v>
      </c>
      <c r="N22" s="402">
        <f t="shared" si="0"/>
        <v>0</v>
      </c>
      <c r="O22" s="585"/>
      <c r="P22" s="586"/>
      <c r="Q22" s="586"/>
      <c r="R22" s="586"/>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633"/>
      <c r="L23" s="412"/>
      <c r="M23" s="402">
        <f t="shared" si="1"/>
        <v>0</v>
      </c>
      <c r="N23" s="402">
        <f t="shared" si="0"/>
        <v>0</v>
      </c>
      <c r="O23" s="585"/>
      <c r="P23" s="586"/>
      <c r="Q23" s="586"/>
      <c r="R23" s="586"/>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633"/>
      <c r="L24" s="412"/>
      <c r="M24" s="402">
        <f t="shared" si="1"/>
        <v>0</v>
      </c>
      <c r="N24" s="402">
        <f t="shared" si="0"/>
        <v>0</v>
      </c>
      <c r="O24" s="585"/>
      <c r="P24" s="586"/>
      <c r="Q24" s="586"/>
      <c r="R24" s="586"/>
    </row>
    <row r="25" spans="1:18">
      <c r="A25" s="289"/>
      <c r="B25" s="441"/>
      <c r="C25" s="582">
        <f>IF(H25,INDEX(academicrates,I25,J25+I$7)*(1+'Summary Full Cost'!T$11)*'Summary Full Cost'!T$9,0)</f>
        <v>0</v>
      </c>
      <c r="D25" s="496" t="s">
        <v>273</v>
      </c>
      <c r="E25" s="590">
        <v>3</v>
      </c>
      <c r="F25" s="589">
        <f t="shared" si="2"/>
        <v>0</v>
      </c>
      <c r="G25" s="160"/>
      <c r="H25" s="105" t="b">
        <f t="shared" si="3"/>
        <v>0</v>
      </c>
      <c r="I25" s="105" t="e">
        <f t="shared" si="4"/>
        <v>#N/A</v>
      </c>
      <c r="J25" s="105">
        <f t="shared" si="5"/>
        <v>0</v>
      </c>
      <c r="K25" s="633"/>
      <c r="L25" s="412" t="s">
        <v>56</v>
      </c>
      <c r="M25" s="402">
        <f t="shared" si="1"/>
        <v>0</v>
      </c>
      <c r="N25" s="402">
        <f t="shared" si="0"/>
        <v>0</v>
      </c>
      <c r="O25" s="585"/>
      <c r="P25" s="586"/>
      <c r="Q25" s="586"/>
      <c r="R25" s="586"/>
    </row>
    <row r="26" spans="1:18">
      <c r="A26" s="289"/>
      <c r="B26" s="441"/>
      <c r="C26" s="582">
        <f>IF(H26,INDEX(academicrates,I26,J26+I$7)*(1+'Summary Full Cost'!T$11)*'Summary Full Cost'!T$9,0)</f>
        <v>0</v>
      </c>
      <c r="D26" s="496"/>
      <c r="E26" s="590"/>
      <c r="F26" s="589">
        <f t="shared" si="2"/>
        <v>0</v>
      </c>
      <c r="G26" s="160"/>
      <c r="H26" s="105" t="b">
        <f t="shared" si="3"/>
        <v>0</v>
      </c>
      <c r="I26" s="105" t="e">
        <f t="shared" si="4"/>
        <v>#N/A</v>
      </c>
      <c r="J26" s="105">
        <f t="shared" si="5"/>
        <v>0</v>
      </c>
      <c r="K26" s="633"/>
      <c r="L26" s="412"/>
      <c r="M26" s="402">
        <f t="shared" si="1"/>
        <v>0</v>
      </c>
      <c r="N26" s="402">
        <f t="shared" si="0"/>
        <v>0</v>
      </c>
      <c r="O26" s="585"/>
      <c r="P26" s="586"/>
      <c r="Q26" s="586"/>
      <c r="R26" s="586"/>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633"/>
      <c r="L27" s="412"/>
      <c r="M27" s="402">
        <f t="shared" si="1"/>
        <v>0</v>
      </c>
      <c r="N27" s="402">
        <f t="shared" si="0"/>
        <v>0</v>
      </c>
      <c r="O27" s="585"/>
      <c r="P27" s="586"/>
      <c r="Q27" s="586"/>
      <c r="R27" s="586"/>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633"/>
      <c r="L28" s="412"/>
      <c r="M28" s="402">
        <f t="shared" si="1"/>
        <v>0</v>
      </c>
      <c r="N28" s="402">
        <f t="shared" si="0"/>
        <v>0</v>
      </c>
      <c r="O28" s="585"/>
      <c r="P28" s="586"/>
      <c r="Q28" s="586"/>
      <c r="R28" s="586"/>
    </row>
    <row r="29" spans="1:18">
      <c r="A29" s="289"/>
      <c r="B29" s="441"/>
      <c r="C29" s="582">
        <f>IF(H29,INDEX(academicrates,I29,J29+I$7)*(1+'Summary Full Cost'!T$11)*'Summary Full Cost'!T$9,0)</f>
        <v>0</v>
      </c>
      <c r="D29" s="496"/>
      <c r="E29" s="590"/>
      <c r="F29" s="589">
        <f t="shared" si="2"/>
        <v>0</v>
      </c>
      <c r="G29" s="160"/>
      <c r="H29" s="105" t="b">
        <f>AND(ISTEXT(B29), ISTEXT(D29))</f>
        <v>0</v>
      </c>
      <c r="I29" s="105" t="e">
        <f>VLOOKUP(B29,categoryindex,2,0)</f>
        <v>#N/A</v>
      </c>
      <c r="J29" s="105">
        <f>IF(H29,VLOOKUP(D29,unitsindex,2,0),0)</f>
        <v>0</v>
      </c>
      <c r="K29" s="633"/>
      <c r="L29" s="412"/>
      <c r="M29" s="402">
        <f t="shared" si="1"/>
        <v>0</v>
      </c>
      <c r="N29" s="402">
        <f t="shared" si="0"/>
        <v>0</v>
      </c>
      <c r="O29" s="585"/>
      <c r="P29" s="586"/>
      <c r="Q29" s="586"/>
      <c r="R29" s="586"/>
    </row>
    <row r="30" spans="1:18">
      <c r="A30" s="289"/>
      <c r="B30" s="386" t="s">
        <v>107</v>
      </c>
      <c r="C30" s="440"/>
      <c r="D30" s="496"/>
      <c r="E30" s="644"/>
      <c r="F30" s="589">
        <f>C30</f>
        <v>0</v>
      </c>
      <c r="G30" s="638"/>
      <c r="H30" s="105" t="b">
        <f>AND(ISTEXT(B30), ISTEXT(D30))</f>
        <v>0</v>
      </c>
      <c r="I30" s="105" t="e">
        <f>VLOOKUP(B30,categoryindex,2,0)</f>
        <v>#N/A</v>
      </c>
      <c r="J30" s="105">
        <f>IF(H30,VLOOKUP(D30,unitsindex,2,0),0)</f>
        <v>0</v>
      </c>
      <c r="K30" s="633"/>
      <c r="L30" s="412"/>
      <c r="M30" s="402">
        <f t="shared" si="1"/>
        <v>0</v>
      </c>
      <c r="N30" s="402">
        <f t="shared" si="0"/>
        <v>0</v>
      </c>
      <c r="O30" s="585"/>
      <c r="P30" s="586"/>
      <c r="Q30" s="586"/>
      <c r="R30" s="586"/>
    </row>
    <row r="31" spans="1:18">
      <c r="A31" s="289"/>
      <c r="B31" s="387" t="s">
        <v>118</v>
      </c>
      <c r="C31" s="440"/>
      <c r="D31" s="496"/>
      <c r="E31" s="590"/>
      <c r="F31" s="637">
        <f>C31</f>
        <v>0</v>
      </c>
      <c r="G31" s="638"/>
      <c r="H31" s="105" t="b">
        <f>AND(ISTEXT(B31), ISTEXT(D31))</f>
        <v>0</v>
      </c>
      <c r="I31" s="105" t="e">
        <f>VLOOKUP(B31,categoryindex,2,0)</f>
        <v>#N/A</v>
      </c>
      <c r="J31" s="105">
        <f>IF(H31,VLOOKUP(D31,unitsindex,2,0),0)</f>
        <v>0</v>
      </c>
      <c r="K31" s="633"/>
      <c r="L31" s="412"/>
      <c r="M31" s="402">
        <f t="shared" si="1"/>
        <v>0</v>
      </c>
      <c r="N31" s="402">
        <f t="shared" si="0"/>
        <v>0</v>
      </c>
      <c r="O31" s="585"/>
      <c r="P31" s="586"/>
      <c r="Q31" s="586"/>
      <c r="R31" s="586"/>
    </row>
    <row r="32" spans="1:18">
      <c r="B32" s="408" t="s">
        <v>119</v>
      </c>
      <c r="C32" s="415"/>
      <c r="D32" s="410"/>
      <c r="E32" s="409"/>
      <c r="F32" s="416">
        <f>SUM(F14:F31)</f>
        <v>0</v>
      </c>
      <c r="G32" s="411"/>
      <c r="H32" s="287"/>
      <c r="I32" s="287"/>
      <c r="J32" s="287"/>
      <c r="K32" s="287"/>
      <c r="L32" s="288"/>
      <c r="M32" s="265">
        <f>SUM(M14:M31)</f>
        <v>0</v>
      </c>
      <c r="N32" s="265">
        <f>SUM(N14:N31)</f>
        <v>0</v>
      </c>
      <c r="O32" s="639"/>
      <c r="P32" s="585"/>
      <c r="Q32" s="261">
        <f>N32/('Summary Full Cost'!$T$11+1)</f>
        <v>0</v>
      </c>
      <c r="R32" s="588">
        <f>N32-Q32</f>
        <v>0</v>
      </c>
    </row>
    <row r="33" spans="1:18">
      <c r="D33" s="661"/>
      <c r="F33" s="645"/>
      <c r="L33" s="289"/>
      <c r="M33" s="403"/>
      <c r="N33" s="402"/>
      <c r="O33" s="585"/>
      <c r="P33" s="586"/>
      <c r="Q33" s="586"/>
      <c r="R33" s="586"/>
    </row>
    <row r="34" spans="1:18">
      <c r="A34" s="751" t="s">
        <v>120</v>
      </c>
      <c r="B34" s="752"/>
      <c r="C34" s="752"/>
      <c r="D34" s="752"/>
      <c r="E34" s="752"/>
      <c r="F34" s="752"/>
      <c r="G34" s="752"/>
      <c r="H34" s="580"/>
      <c r="I34" s="580"/>
      <c r="J34" s="580"/>
      <c r="L34" s="289"/>
      <c r="M34" s="404"/>
      <c r="N34" s="402"/>
      <c r="O34" s="585"/>
      <c r="P34" s="586"/>
      <c r="Q34" s="586"/>
      <c r="R34" s="586"/>
    </row>
    <row r="35" spans="1:18">
      <c r="A35" s="752"/>
      <c r="B35" s="752"/>
      <c r="C35" s="752"/>
      <c r="D35" s="752"/>
      <c r="E35" s="752"/>
      <c r="F35" s="752"/>
      <c r="G35" s="752"/>
      <c r="H35" s="580"/>
      <c r="I35" s="580" t="s">
        <v>105</v>
      </c>
      <c r="J35" s="580" t="s">
        <v>106</v>
      </c>
      <c r="L35" s="289"/>
      <c r="M35" s="404"/>
      <c r="N35" s="380"/>
      <c r="O35" s="585"/>
      <c r="P35" s="586"/>
      <c r="Q35" s="586"/>
      <c r="R35" s="586"/>
    </row>
    <row r="36" spans="1:18">
      <c r="A36" s="289"/>
      <c r="B36" s="441"/>
      <c r="C36" s="582">
        <f>IF(H36,INDEX(passrates,I36,2+I$7+J36)*(1+'Summary Full Cost'!T$11),0)</f>
        <v>0</v>
      </c>
      <c r="D36" s="496" t="s">
        <v>116</v>
      </c>
      <c r="E36" s="590"/>
      <c r="F36" s="584">
        <f t="shared" ref="F36:F54" si="6">IF(aflag2=1,E36*C36,L36)</f>
        <v>0</v>
      </c>
      <c r="G36" s="160"/>
      <c r="H36" s="105" t="b">
        <f t="shared" ref="H36:H37" si="7">AND(ISTEXT(B36), ISTEXT(D36))</f>
        <v>0</v>
      </c>
      <c r="I36" s="105" t="e">
        <f>MATCH(B36,supportstaff,0)</f>
        <v>#N/A</v>
      </c>
      <c r="J36" s="105">
        <f>IF(H36,VLOOKUP(D36,unitsindex,2,0),0)</f>
        <v>0</v>
      </c>
      <c r="K36" s="633"/>
      <c r="L36" s="412"/>
      <c r="M36" s="402">
        <f>IF(L36="Yes",F36*1,F36*0)</f>
        <v>0</v>
      </c>
      <c r="N36" s="402">
        <f t="shared" ref="N36:N56" si="8">IF(L36="no",F36*1,F36*0)</f>
        <v>0</v>
      </c>
      <c r="O36" s="585"/>
      <c r="P36" s="586"/>
      <c r="Q36" s="586"/>
      <c r="R36" s="586"/>
    </row>
    <row r="37" spans="1:18">
      <c r="A37" s="289"/>
      <c r="B37" s="441"/>
      <c r="C37" s="582">
        <f>IF(H37,INDEX(passrates,I37,2+I$7+J37)*(1+'Summary Full Cost'!T$11),0)</f>
        <v>0</v>
      </c>
      <c r="D37" s="496" t="s">
        <v>271</v>
      </c>
      <c r="E37" s="590">
        <v>6</v>
      </c>
      <c r="F37" s="584">
        <f t="shared" si="6"/>
        <v>0</v>
      </c>
      <c r="G37" s="497"/>
      <c r="H37" s="105" t="b">
        <f t="shared" si="7"/>
        <v>0</v>
      </c>
      <c r="I37" s="105" t="e">
        <f>MATCH(B37,supportstaff,0)</f>
        <v>#N/A</v>
      </c>
      <c r="J37" s="105">
        <f>IF(H37,VLOOKUP(D37,unitsindex,2,0),0)</f>
        <v>0</v>
      </c>
      <c r="K37" s="633"/>
      <c r="L37" s="412" t="s">
        <v>69</v>
      </c>
      <c r="M37" s="402">
        <f t="shared" ref="M37:M56" si="9">IF(L37="Yes",F37*1,F37*0)</f>
        <v>0</v>
      </c>
      <c r="N37" s="402">
        <f t="shared" si="8"/>
        <v>0</v>
      </c>
      <c r="O37" s="585"/>
      <c r="P37" s="586"/>
      <c r="Q37" s="586"/>
      <c r="R37" s="586"/>
    </row>
    <row r="38" spans="1:18">
      <c r="A38" s="289"/>
      <c r="B38" s="441"/>
      <c r="C38" s="582">
        <f>IF(H38,INDEX(passrates,I38,2+I$7+J38)*(1+'Summary Full Cost'!T$11),0)</f>
        <v>0</v>
      </c>
      <c r="D38" s="496" t="s">
        <v>116</v>
      </c>
      <c r="E38" s="590"/>
      <c r="F38" s="584">
        <f t="shared" si="6"/>
        <v>0</v>
      </c>
      <c r="G38" s="497"/>
      <c r="H38" s="105" t="b">
        <f>AND(ISTEXT(B38), ISTEXT(D38))</f>
        <v>0</v>
      </c>
      <c r="I38" s="105" t="e">
        <f>MATCH(B38,supportstaff,0)</f>
        <v>#N/A</v>
      </c>
      <c r="J38" s="105">
        <f>IF(H38,VLOOKUP(D38,unitsindex,2,0),0)</f>
        <v>0</v>
      </c>
      <c r="K38" s="633"/>
      <c r="L38" s="412"/>
      <c r="M38" s="402">
        <f t="shared" si="9"/>
        <v>0</v>
      </c>
      <c r="N38" s="402">
        <f t="shared" si="8"/>
        <v>0</v>
      </c>
      <c r="O38" s="585"/>
      <c r="P38" s="586"/>
      <c r="Q38" s="586"/>
      <c r="R38" s="586"/>
    </row>
    <row r="39" spans="1:18">
      <c r="A39" s="289"/>
      <c r="B39" s="441"/>
      <c r="C39" s="582">
        <f>IF(H39,INDEX(passrates,I39,2+I$7+J39)*(1+'Summary Full Cost'!T$11),0)</f>
        <v>0</v>
      </c>
      <c r="D39" s="496" t="s">
        <v>116</v>
      </c>
      <c r="E39" s="590"/>
      <c r="F39" s="584">
        <f t="shared" si="6"/>
        <v>0</v>
      </c>
      <c r="G39" s="497"/>
      <c r="H39" s="105" t="b">
        <f>AND(ISTEXT(B39), ISTEXT(D39))</f>
        <v>0</v>
      </c>
      <c r="I39" s="105" t="e">
        <f>MATCH(B39,supportstaff,0)</f>
        <v>#N/A</v>
      </c>
      <c r="J39" s="105">
        <f>IF(H39,VLOOKUP(D39,unitsindex,2,0),0)</f>
        <v>0</v>
      </c>
      <c r="K39" s="633"/>
      <c r="L39" s="412"/>
      <c r="M39" s="402">
        <f t="shared" si="9"/>
        <v>0</v>
      </c>
      <c r="N39" s="402">
        <f t="shared" si="8"/>
        <v>0</v>
      </c>
      <c r="O39" s="585"/>
      <c r="P39" s="586"/>
      <c r="Q39" s="586"/>
      <c r="R39" s="586"/>
    </row>
    <row r="40" spans="1:18">
      <c r="A40" s="289"/>
      <c r="B40" s="441"/>
      <c r="C40" s="582">
        <f>IF(H40,INDEX(passrates,I40,2+I$7+J40)*(1+'Summary Full Cost'!T$11),0)</f>
        <v>0</v>
      </c>
      <c r="D40" s="496" t="s">
        <v>116</v>
      </c>
      <c r="E40" s="590"/>
      <c r="F40" s="584">
        <f t="shared" si="6"/>
        <v>0</v>
      </c>
      <c r="G40" s="497"/>
      <c r="H40" s="105" t="b">
        <f t="shared" ref="H40:H52" si="10">AND(ISTEXT(B40), ISTEXT(D40))</f>
        <v>0</v>
      </c>
      <c r="I40" s="105" t="e">
        <f t="shared" ref="I40:I52" si="11">MATCH(B40,supportstaff,0)</f>
        <v>#N/A</v>
      </c>
      <c r="J40" s="105">
        <f t="shared" ref="J40:J52" si="12">IF(H40,VLOOKUP(D40,unitsindex,2,0),0)</f>
        <v>0</v>
      </c>
      <c r="K40" s="633"/>
      <c r="L40" s="412"/>
      <c r="M40" s="402">
        <f t="shared" si="9"/>
        <v>0</v>
      </c>
      <c r="N40" s="402">
        <f t="shared" si="8"/>
        <v>0</v>
      </c>
      <c r="O40" s="585"/>
      <c r="P40" s="586"/>
      <c r="Q40" s="586"/>
      <c r="R40" s="586"/>
    </row>
    <row r="41" spans="1:18">
      <c r="A41" s="289"/>
      <c r="B41" s="441"/>
      <c r="C41" s="582">
        <f>IF(H41,INDEX(passrates,I41,2+I$7+J41)*(1+'Summary Full Cost'!T$11),0)</f>
        <v>0</v>
      </c>
      <c r="D41" s="496" t="s">
        <v>116</v>
      </c>
      <c r="E41" s="590"/>
      <c r="F41" s="584">
        <f t="shared" si="6"/>
        <v>0</v>
      </c>
      <c r="G41" s="497"/>
      <c r="H41" s="105" t="b">
        <f t="shared" si="10"/>
        <v>0</v>
      </c>
      <c r="I41" s="105" t="e">
        <f t="shared" si="11"/>
        <v>#N/A</v>
      </c>
      <c r="J41" s="105">
        <f t="shared" si="12"/>
        <v>0</v>
      </c>
      <c r="K41" s="633"/>
      <c r="L41" s="412"/>
      <c r="M41" s="402">
        <f t="shared" si="9"/>
        <v>0</v>
      </c>
      <c r="N41" s="402">
        <f t="shared" si="8"/>
        <v>0</v>
      </c>
      <c r="O41" s="585"/>
      <c r="P41" s="586"/>
      <c r="Q41" s="586"/>
      <c r="R41" s="586"/>
    </row>
    <row r="42" spans="1:18">
      <c r="A42" s="289"/>
      <c r="B42" s="441"/>
      <c r="C42" s="582">
        <f>IF(H42,INDEX(passrates,I42,2+I$7+J42)*(1+'Summary Full Cost'!T$11),0)</f>
        <v>0</v>
      </c>
      <c r="D42" s="496" t="s">
        <v>116</v>
      </c>
      <c r="E42" s="590"/>
      <c r="F42" s="584">
        <f t="shared" si="6"/>
        <v>0</v>
      </c>
      <c r="G42" s="497"/>
      <c r="H42" s="105" t="b">
        <f t="shared" si="10"/>
        <v>0</v>
      </c>
      <c r="I42" s="105" t="e">
        <f t="shared" si="11"/>
        <v>#N/A</v>
      </c>
      <c r="J42" s="105">
        <f t="shared" si="12"/>
        <v>0</v>
      </c>
      <c r="K42" s="633"/>
      <c r="L42" s="412"/>
      <c r="M42" s="402">
        <f t="shared" si="9"/>
        <v>0</v>
      </c>
      <c r="N42" s="402">
        <f t="shared" si="8"/>
        <v>0</v>
      </c>
      <c r="O42" s="585"/>
      <c r="P42" s="586"/>
      <c r="Q42" s="586"/>
      <c r="R42" s="586"/>
    </row>
    <row r="43" spans="1:18">
      <c r="A43" s="289"/>
      <c r="B43" s="441"/>
      <c r="C43" s="582">
        <f>IF(H43,INDEX(passrates,I43,2+I$7+J43)*(1+'Summary Full Cost'!T$11),0)</f>
        <v>0</v>
      </c>
      <c r="D43" s="496" t="s">
        <v>116</v>
      </c>
      <c r="E43" s="590"/>
      <c r="F43" s="584">
        <f t="shared" si="6"/>
        <v>0</v>
      </c>
      <c r="G43" s="497"/>
      <c r="H43" s="105" t="b">
        <f t="shared" si="10"/>
        <v>0</v>
      </c>
      <c r="I43" s="105" t="e">
        <f t="shared" si="11"/>
        <v>#N/A</v>
      </c>
      <c r="J43" s="105">
        <f t="shared" si="12"/>
        <v>0</v>
      </c>
      <c r="K43" s="633"/>
      <c r="L43" s="412"/>
      <c r="M43" s="402">
        <f t="shared" si="9"/>
        <v>0</v>
      </c>
      <c r="N43" s="402">
        <f t="shared" si="8"/>
        <v>0</v>
      </c>
      <c r="O43" s="585"/>
      <c r="P43" s="586"/>
      <c r="Q43" s="586"/>
      <c r="R43" s="586"/>
    </row>
    <row r="44" spans="1:18">
      <c r="A44" s="289"/>
      <c r="B44" s="614"/>
      <c r="C44" s="582">
        <f>IF(H44,INDEX(passrates,I44,2+I$7+J44)*(1+'Summary Full Cost'!T$11),0)</f>
        <v>0</v>
      </c>
      <c r="D44" s="496"/>
      <c r="E44" s="590"/>
      <c r="F44" s="584">
        <f t="shared" si="6"/>
        <v>0</v>
      </c>
      <c r="G44" s="497"/>
      <c r="H44" s="105" t="b">
        <f t="shared" si="10"/>
        <v>0</v>
      </c>
      <c r="I44" s="105" t="e">
        <f t="shared" si="11"/>
        <v>#N/A</v>
      </c>
      <c r="J44" s="105">
        <f t="shared" si="12"/>
        <v>0</v>
      </c>
      <c r="K44" s="633"/>
      <c r="L44" s="412"/>
      <c r="M44" s="402">
        <f t="shared" si="9"/>
        <v>0</v>
      </c>
      <c r="N44" s="402">
        <f t="shared" si="8"/>
        <v>0</v>
      </c>
      <c r="O44" s="585"/>
      <c r="P44" s="586"/>
      <c r="Q44" s="586"/>
      <c r="R44" s="586"/>
    </row>
    <row r="45" spans="1:18">
      <c r="A45" s="289"/>
      <c r="B45" s="614"/>
      <c r="C45" s="582">
        <f>IF(H45,INDEX(passrates,I45,2+I$7+J45)*(1+'Summary Full Cost'!T$11),0)</f>
        <v>0</v>
      </c>
      <c r="D45" s="496"/>
      <c r="E45" s="590"/>
      <c r="F45" s="584">
        <f t="shared" si="6"/>
        <v>0</v>
      </c>
      <c r="G45" s="497"/>
      <c r="H45" s="105" t="b">
        <f t="shared" si="10"/>
        <v>0</v>
      </c>
      <c r="I45" s="105" t="e">
        <f t="shared" si="11"/>
        <v>#N/A</v>
      </c>
      <c r="J45" s="105">
        <f t="shared" si="12"/>
        <v>0</v>
      </c>
      <c r="K45" s="633"/>
      <c r="L45" s="412"/>
      <c r="M45" s="402">
        <f t="shared" si="9"/>
        <v>0</v>
      </c>
      <c r="N45" s="402">
        <f t="shared" si="8"/>
        <v>0</v>
      </c>
      <c r="O45" s="585"/>
      <c r="P45" s="586"/>
      <c r="Q45" s="586"/>
      <c r="R45" s="586"/>
    </row>
    <row r="46" spans="1:18">
      <c r="A46" s="289"/>
      <c r="B46" s="614"/>
      <c r="C46" s="582">
        <f>IF(H46,INDEX(passrates,I46,2+I$7+J46)*(1+'Summary Full Cost'!T$11),0)</f>
        <v>0</v>
      </c>
      <c r="D46" s="496"/>
      <c r="E46" s="590"/>
      <c r="F46" s="584">
        <f t="shared" si="6"/>
        <v>0</v>
      </c>
      <c r="G46" s="497"/>
      <c r="H46" s="105" t="b">
        <f t="shared" si="10"/>
        <v>0</v>
      </c>
      <c r="I46" s="105" t="e">
        <f t="shared" si="11"/>
        <v>#N/A</v>
      </c>
      <c r="J46" s="105">
        <f t="shared" si="12"/>
        <v>0</v>
      </c>
      <c r="K46" s="633"/>
      <c r="L46" s="412"/>
      <c r="M46" s="402">
        <f t="shared" si="9"/>
        <v>0</v>
      </c>
      <c r="N46" s="402">
        <f t="shared" si="8"/>
        <v>0</v>
      </c>
      <c r="O46" s="585"/>
      <c r="P46" s="586"/>
      <c r="Q46" s="586"/>
      <c r="R46" s="586"/>
    </row>
    <row r="47" spans="1:18">
      <c r="A47" s="289"/>
      <c r="B47" s="614"/>
      <c r="C47" s="582">
        <f>IF(H47,INDEX(passrates,I47,2+I$7+J47)*(1+'Summary Full Cost'!T$11),0)</f>
        <v>0</v>
      </c>
      <c r="D47" s="496"/>
      <c r="E47" s="590"/>
      <c r="F47" s="584">
        <f t="shared" si="6"/>
        <v>0</v>
      </c>
      <c r="G47" s="497"/>
      <c r="H47" s="105" t="b">
        <f t="shared" si="10"/>
        <v>0</v>
      </c>
      <c r="I47" s="105" t="e">
        <f t="shared" si="11"/>
        <v>#N/A</v>
      </c>
      <c r="J47" s="105">
        <f t="shared" si="12"/>
        <v>0</v>
      </c>
      <c r="K47" s="633"/>
      <c r="L47" s="412"/>
      <c r="M47" s="402">
        <f t="shared" si="9"/>
        <v>0</v>
      </c>
      <c r="N47" s="402">
        <f t="shared" si="8"/>
        <v>0</v>
      </c>
      <c r="O47" s="585"/>
      <c r="P47" s="586"/>
      <c r="Q47" s="586"/>
      <c r="R47" s="586"/>
    </row>
    <row r="48" spans="1:18">
      <c r="A48" s="289"/>
      <c r="B48" s="614"/>
      <c r="C48" s="582">
        <f>IF(H48,INDEX(passrates,I48,2+I$7+J48)*(1+'Summary Full Cost'!T$11),0)</f>
        <v>0</v>
      </c>
      <c r="D48" s="496"/>
      <c r="E48" s="590"/>
      <c r="F48" s="584">
        <f t="shared" si="6"/>
        <v>0</v>
      </c>
      <c r="G48" s="497"/>
      <c r="H48" s="105" t="b">
        <f t="shared" si="10"/>
        <v>0</v>
      </c>
      <c r="I48" s="105" t="e">
        <f t="shared" si="11"/>
        <v>#N/A</v>
      </c>
      <c r="J48" s="105">
        <f t="shared" si="12"/>
        <v>0</v>
      </c>
      <c r="K48" s="633"/>
      <c r="L48" s="412"/>
      <c r="M48" s="402">
        <f t="shared" si="9"/>
        <v>0</v>
      </c>
      <c r="N48" s="402">
        <f t="shared" si="8"/>
        <v>0</v>
      </c>
      <c r="O48" s="585"/>
      <c r="P48" s="586"/>
      <c r="Q48" s="586"/>
      <c r="R48" s="586"/>
    </row>
    <row r="49" spans="1:21">
      <c r="A49" s="289"/>
      <c r="B49" s="614"/>
      <c r="C49" s="582">
        <f>IF(H49,INDEX(passrates,I49,2+I$7+J49)*(1+'Summary Full Cost'!T$11),0)</f>
        <v>0</v>
      </c>
      <c r="D49" s="496"/>
      <c r="E49" s="590"/>
      <c r="F49" s="584">
        <f t="shared" si="6"/>
        <v>0</v>
      </c>
      <c r="G49" s="497"/>
      <c r="H49" s="105" t="b">
        <f t="shared" si="10"/>
        <v>0</v>
      </c>
      <c r="I49" s="105" t="e">
        <f t="shared" si="11"/>
        <v>#N/A</v>
      </c>
      <c r="J49" s="105">
        <f t="shared" si="12"/>
        <v>0</v>
      </c>
      <c r="K49" s="633"/>
      <c r="L49" s="412"/>
      <c r="M49" s="402">
        <f t="shared" si="9"/>
        <v>0</v>
      </c>
      <c r="N49" s="402">
        <f t="shared" si="8"/>
        <v>0</v>
      </c>
      <c r="O49" s="585"/>
      <c r="P49" s="586"/>
      <c r="Q49" s="586"/>
      <c r="R49" s="586"/>
    </row>
    <row r="50" spans="1:21">
      <c r="A50" s="289"/>
      <c r="B50" s="614"/>
      <c r="C50" s="582">
        <f>IF(H50,INDEX(passrates,I50,2+I$7+J50)*(1+'Summary Full Cost'!T$11),0)</f>
        <v>0</v>
      </c>
      <c r="D50" s="496"/>
      <c r="E50" s="590"/>
      <c r="F50" s="584">
        <f t="shared" si="6"/>
        <v>0</v>
      </c>
      <c r="G50" s="497"/>
      <c r="H50" s="105" t="b">
        <f t="shared" si="10"/>
        <v>0</v>
      </c>
      <c r="I50" s="105" t="e">
        <f t="shared" si="11"/>
        <v>#N/A</v>
      </c>
      <c r="J50" s="105">
        <f t="shared" si="12"/>
        <v>0</v>
      </c>
      <c r="K50" s="633"/>
      <c r="L50" s="412"/>
      <c r="M50" s="402">
        <f t="shared" si="9"/>
        <v>0</v>
      </c>
      <c r="N50" s="402">
        <f t="shared" si="8"/>
        <v>0</v>
      </c>
      <c r="O50" s="585"/>
      <c r="P50" s="586"/>
      <c r="Q50" s="586"/>
      <c r="R50" s="586"/>
    </row>
    <row r="51" spans="1:21">
      <c r="A51" s="289"/>
      <c r="B51" s="614"/>
      <c r="C51" s="582">
        <f>IF(H51,INDEX(passrates,I51,2+I$7+J51)*(1+'Summary Full Cost'!T$11),0)</f>
        <v>0</v>
      </c>
      <c r="D51" s="496"/>
      <c r="E51" s="590"/>
      <c r="F51" s="584">
        <f t="shared" si="6"/>
        <v>0</v>
      </c>
      <c r="G51" s="497"/>
      <c r="H51" s="105" t="b">
        <f t="shared" si="10"/>
        <v>0</v>
      </c>
      <c r="I51" s="105" t="e">
        <f t="shared" si="11"/>
        <v>#N/A</v>
      </c>
      <c r="J51" s="105">
        <f t="shared" si="12"/>
        <v>0</v>
      </c>
      <c r="K51" s="633"/>
      <c r="L51" s="412"/>
      <c r="M51" s="402">
        <f t="shared" si="9"/>
        <v>0</v>
      </c>
      <c r="N51" s="402">
        <f t="shared" si="8"/>
        <v>0</v>
      </c>
      <c r="O51" s="585"/>
      <c r="P51" s="586"/>
      <c r="Q51" s="586"/>
      <c r="R51" s="586"/>
    </row>
    <row r="52" spans="1:21">
      <c r="A52" s="289"/>
      <c r="B52" s="614"/>
      <c r="C52" s="582">
        <f>IF(H52,INDEX(passrates,I52,2+I$7+J52)*(1+'Summary Full Cost'!T$11),0)</f>
        <v>0</v>
      </c>
      <c r="D52" s="496"/>
      <c r="E52" s="590"/>
      <c r="F52" s="584">
        <f t="shared" si="6"/>
        <v>0</v>
      </c>
      <c r="G52" s="497"/>
      <c r="H52" s="105" t="b">
        <f t="shared" si="10"/>
        <v>0</v>
      </c>
      <c r="I52" s="105" t="e">
        <f t="shared" si="11"/>
        <v>#N/A</v>
      </c>
      <c r="J52" s="105">
        <f t="shared" si="12"/>
        <v>0</v>
      </c>
      <c r="K52" s="633"/>
      <c r="L52" s="412"/>
      <c r="M52" s="402">
        <f t="shared" si="9"/>
        <v>0</v>
      </c>
      <c r="N52" s="402">
        <f t="shared" si="8"/>
        <v>0</v>
      </c>
      <c r="O52" s="585"/>
      <c r="P52" s="586"/>
      <c r="Q52" s="586"/>
      <c r="R52" s="586"/>
    </row>
    <row r="53" spans="1:21">
      <c r="A53" s="289"/>
      <c r="B53" s="614"/>
      <c r="C53" s="582">
        <f>IF(H53,INDEX(passrates,I53,2+I$7+J53)*(1+'Summary Full Cost'!T$11),0)</f>
        <v>0</v>
      </c>
      <c r="D53" s="496"/>
      <c r="E53" s="590"/>
      <c r="F53" s="584">
        <f t="shared" si="6"/>
        <v>0</v>
      </c>
      <c r="G53" s="497"/>
      <c r="H53" s="105" t="b">
        <f>AND(ISTEXT(B53), ISTEXT(D53))</f>
        <v>0</v>
      </c>
      <c r="I53" s="105" t="e">
        <f>MATCH(B53,supportstaff,0)</f>
        <v>#N/A</v>
      </c>
      <c r="J53" s="105">
        <f>IF(H53,VLOOKUP(D53,unitsindex,2,0),0)</f>
        <v>0</v>
      </c>
      <c r="K53" s="633"/>
      <c r="L53" s="412"/>
      <c r="M53" s="402">
        <f t="shared" si="9"/>
        <v>0</v>
      </c>
      <c r="N53" s="402">
        <f t="shared" si="8"/>
        <v>0</v>
      </c>
      <c r="O53" s="585"/>
      <c r="P53" s="586"/>
      <c r="Q53" s="586"/>
      <c r="R53" s="586"/>
    </row>
    <row r="54" spans="1:21">
      <c r="A54" s="289"/>
      <c r="B54" s="614"/>
      <c r="C54" s="582">
        <f>IF(H54,INDEX(passrates,I54,2+I$7+J54)*(1+'Summary Full Cost'!T$11),0)</f>
        <v>0</v>
      </c>
      <c r="D54" s="496"/>
      <c r="E54" s="590"/>
      <c r="F54" s="584">
        <f t="shared" si="6"/>
        <v>0</v>
      </c>
      <c r="G54" s="497"/>
      <c r="H54" s="105" t="b">
        <f>AND(ISTEXT(B54), ISTEXT(D54))</f>
        <v>0</v>
      </c>
      <c r="I54" s="105" t="e">
        <f>MATCH(B54,supportstaff,0)</f>
        <v>#N/A</v>
      </c>
      <c r="J54" s="105">
        <f>IF(H54,VLOOKUP(D54,unitsindex,2,0),0)</f>
        <v>0</v>
      </c>
      <c r="K54" s="633"/>
      <c r="L54" s="412"/>
      <c r="M54" s="402">
        <f t="shared" si="9"/>
        <v>0</v>
      </c>
      <c r="N54" s="402">
        <f t="shared" si="8"/>
        <v>0</v>
      </c>
      <c r="O54" s="585"/>
      <c r="P54" s="586"/>
      <c r="Q54" s="586"/>
      <c r="R54" s="586"/>
    </row>
    <row r="55" spans="1:21">
      <c r="A55" s="289"/>
      <c r="B55" s="386" t="s">
        <v>107</v>
      </c>
      <c r="C55" s="440"/>
      <c r="D55" s="496"/>
      <c r="E55" s="590"/>
      <c r="F55" s="589">
        <f>C55</f>
        <v>0</v>
      </c>
      <c r="G55" s="497"/>
      <c r="H55" s="105" t="b">
        <f>AND(ISTEXT(B55), ISTEXT(D55))</f>
        <v>0</v>
      </c>
      <c r="I55" s="105" t="e">
        <f>MATCH(B55,supportstaff,0)</f>
        <v>#N/A</v>
      </c>
      <c r="J55" s="105">
        <f>IF(H55,VLOOKUP(D55,unitsindex,2,0),0)</f>
        <v>0</v>
      </c>
      <c r="K55" s="633"/>
      <c r="L55" s="412"/>
      <c r="M55" s="402">
        <f t="shared" si="9"/>
        <v>0</v>
      </c>
      <c r="N55" s="402">
        <f t="shared" si="8"/>
        <v>0</v>
      </c>
      <c r="O55" s="585"/>
      <c r="P55" s="586"/>
      <c r="Q55" s="586"/>
      <c r="R55" s="586"/>
      <c r="U55" s="105" t="s">
        <v>170</v>
      </c>
    </row>
    <row r="56" spans="1:21">
      <c r="A56" s="289"/>
      <c r="B56" s="387" t="s">
        <v>118</v>
      </c>
      <c r="C56" s="440"/>
      <c r="D56" s="496"/>
      <c r="E56" s="590"/>
      <c r="F56" s="589">
        <f>C56</f>
        <v>0</v>
      </c>
      <c r="G56" s="160"/>
      <c r="H56" s="105" t="b">
        <f>AND(ISTEXT(B56), ISTEXT(D56))</f>
        <v>0</v>
      </c>
      <c r="I56" s="105" t="e">
        <f>MATCH(B56,supportstaff,0)</f>
        <v>#N/A</v>
      </c>
      <c r="J56" s="105">
        <f>IF(H56,VLOOKUP(D56,unitsindex,2,0),0)</f>
        <v>0</v>
      </c>
      <c r="K56" s="633"/>
      <c r="L56" s="412"/>
      <c r="M56" s="402">
        <f t="shared" si="9"/>
        <v>0</v>
      </c>
      <c r="N56" s="402">
        <f t="shared" si="8"/>
        <v>0</v>
      </c>
      <c r="O56" s="585"/>
      <c r="P56" s="586"/>
      <c r="Q56" s="586"/>
      <c r="R56" s="586"/>
    </row>
    <row r="57" spans="1:21" ht="17" customHeight="1">
      <c r="B57" s="408" t="s">
        <v>166</v>
      </c>
      <c r="C57" s="409"/>
      <c r="D57" s="410"/>
      <c r="E57" s="409"/>
      <c r="F57" s="416">
        <f>SUM(F36:F56)</f>
        <v>0</v>
      </c>
      <c r="G57" s="411"/>
      <c r="H57" s="287"/>
      <c r="I57" s="287"/>
      <c r="J57" s="287"/>
      <c r="K57" s="287"/>
      <c r="L57" s="297"/>
      <c r="M57" s="265">
        <f>SUM(M36:M56)</f>
        <v>0</v>
      </c>
      <c r="N57" s="266">
        <f>SUM(N36:N56)</f>
        <v>0</v>
      </c>
      <c r="O57" s="634"/>
      <c r="P57" s="585"/>
      <c r="Q57" s="261">
        <f>N57/('Summary Full Cost'!$T$11+1)</f>
        <v>0</v>
      </c>
      <c r="R57" s="588">
        <f>N57-Q57</f>
        <v>0</v>
      </c>
    </row>
    <row r="58" spans="1:21">
      <c r="A58" s="289"/>
      <c r="B58" s="289"/>
      <c r="C58" s="646"/>
      <c r="D58" s="647"/>
      <c r="E58" s="289"/>
      <c r="F58" s="412"/>
      <c r="G58" s="289"/>
      <c r="K58" s="633"/>
      <c r="L58" s="412"/>
      <c r="M58" s="385"/>
      <c r="N58" s="385"/>
      <c r="O58" s="289"/>
    </row>
    <row r="59" spans="1:21" s="447" customFormat="1" ht="17" customHeight="1">
      <c r="B59" s="421" t="s">
        <v>123</v>
      </c>
      <c r="C59" s="422"/>
      <c r="D59" s="423"/>
      <c r="E59" s="422"/>
      <c r="F59" s="431">
        <f>F32+F57</f>
        <v>0</v>
      </c>
      <c r="G59" s="356"/>
      <c r="H59" s="294"/>
      <c r="I59" s="294"/>
      <c r="J59" s="355"/>
      <c r="K59" s="355"/>
      <c r="L59" s="295"/>
      <c r="M59" s="385"/>
      <c r="N59" s="385"/>
      <c r="O59" s="297"/>
      <c r="P59" s="289"/>
      <c r="R59" s="635"/>
    </row>
    <row r="60" spans="1:21" s="447" customFormat="1" ht="17" customHeight="1">
      <c r="B60" s="105" t="s">
        <v>124</v>
      </c>
      <c r="C60" s="105"/>
      <c r="D60" s="661"/>
      <c r="E60" s="105"/>
      <c r="F60" s="432">
        <f>M32+M57</f>
        <v>0</v>
      </c>
      <c r="G60" s="289"/>
      <c r="L60" s="300"/>
      <c r="M60" s="301"/>
      <c r="N60" s="385"/>
      <c r="O60" s="289"/>
      <c r="P60" s="289"/>
      <c r="R60" s="635"/>
    </row>
    <row r="61" spans="1:21" s="447" customFormat="1" ht="17" customHeight="1">
      <c r="B61" s="105" t="s">
        <v>125</v>
      </c>
      <c r="C61" s="105"/>
      <c r="D61" s="661"/>
      <c r="E61" s="105"/>
      <c r="F61" s="432">
        <f>N32+N57</f>
        <v>0</v>
      </c>
      <c r="G61" s="289"/>
      <c r="L61" s="390"/>
      <c r="M61" s="302"/>
      <c r="N61" s="385"/>
      <c r="O61" s="289"/>
      <c r="P61" s="289"/>
      <c r="R61" s="635"/>
    </row>
    <row r="62" spans="1:21" s="447" customFormat="1" ht="17" customHeight="1">
      <c r="B62" s="289"/>
      <c r="C62" s="289"/>
      <c r="D62" s="599"/>
      <c r="E62" s="289"/>
      <c r="F62" s="600"/>
      <c r="G62" s="289"/>
      <c r="L62" s="390"/>
      <c r="M62" s="302"/>
      <c r="N62" s="385"/>
      <c r="O62" s="289"/>
      <c r="P62" s="289"/>
      <c r="R62" s="635"/>
    </row>
    <row r="63" spans="1:21" s="447" customFormat="1" ht="16.5" customHeight="1">
      <c r="B63" s="289"/>
      <c r="C63" s="289"/>
      <c r="D63" s="599"/>
      <c r="E63" s="289"/>
      <c r="F63" s="600"/>
      <c r="G63" s="289"/>
      <c r="L63" s="301"/>
      <c r="M63" s="302"/>
      <c r="N63" s="385"/>
      <c r="O63" s="289"/>
      <c r="P63" s="289"/>
      <c r="R63" s="635"/>
    </row>
    <row r="64" spans="1:21" ht="16">
      <c r="A64" s="304"/>
      <c r="B64" s="779" t="s">
        <v>126</v>
      </c>
      <c r="C64" s="780"/>
      <c r="D64" s="780"/>
      <c r="E64" s="780"/>
      <c r="F64" s="781"/>
      <c r="G64" s="660"/>
      <c r="H64" s="633"/>
      <c r="I64" s="633"/>
      <c r="J64" s="633"/>
      <c r="K64" s="633"/>
      <c r="L64" s="412"/>
      <c r="M64" s="643"/>
      <c r="N64" s="289"/>
      <c r="O64" s="289"/>
    </row>
    <row r="65" spans="1:15" ht="16">
      <c r="A65" s="304"/>
      <c r="B65" s="391"/>
      <c r="C65" s="309" t="s">
        <v>127</v>
      </c>
      <c r="D65" s="310"/>
      <c r="E65" s="309" t="s">
        <v>128</v>
      </c>
      <c r="F65" s="393"/>
      <c r="G65" s="660"/>
      <c r="H65" s="633"/>
      <c r="I65" s="633"/>
      <c r="J65" s="633"/>
      <c r="K65" s="633"/>
      <c r="L65" s="412"/>
      <c r="M65" s="643"/>
      <c r="N65" s="289"/>
      <c r="O65" s="289"/>
    </row>
    <row r="66" spans="1:15" ht="16">
      <c r="A66" s="304"/>
      <c r="B66" s="443" t="s">
        <v>167</v>
      </c>
      <c r="C66" s="309">
        <v>0</v>
      </c>
      <c r="D66" s="310"/>
      <c r="E66" s="309">
        <v>1</v>
      </c>
      <c r="F66" s="418">
        <f>C66*E66</f>
        <v>0</v>
      </c>
      <c r="G66" s="660"/>
      <c r="H66" s="633"/>
      <c r="I66" s="633"/>
      <c r="J66" s="633"/>
      <c r="K66" s="633"/>
      <c r="L66" s="412"/>
      <c r="M66" s="643"/>
      <c r="N66" s="289"/>
      <c r="O66" s="289"/>
    </row>
    <row r="67" spans="1:15" ht="16">
      <c r="A67" s="304"/>
      <c r="B67" s="187" t="s">
        <v>130</v>
      </c>
      <c r="C67" s="312"/>
      <c r="D67" s="313"/>
      <c r="E67" s="184"/>
      <c r="F67" s="418">
        <f>C67*E67</f>
        <v>0</v>
      </c>
      <c r="G67" s="171"/>
      <c r="H67" s="633"/>
      <c r="I67" s="633"/>
      <c r="J67" s="633"/>
      <c r="K67" s="633"/>
      <c r="L67" s="412"/>
      <c r="M67" s="643"/>
      <c r="N67" s="289"/>
      <c r="O67" s="289"/>
    </row>
    <row r="68" spans="1:15" ht="16">
      <c r="A68" s="304"/>
      <c r="B68" s="187" t="s">
        <v>131</v>
      </c>
      <c r="C68" s="312"/>
      <c r="D68" s="313"/>
      <c r="E68" s="184"/>
      <c r="F68" s="418">
        <f>C68*E68</f>
        <v>0</v>
      </c>
      <c r="G68" s="171"/>
      <c r="H68" s="633"/>
      <c r="I68" s="633"/>
      <c r="J68" s="633"/>
      <c r="K68" s="633"/>
      <c r="L68" s="412"/>
      <c r="M68" s="643"/>
      <c r="N68" s="289"/>
      <c r="O68" s="289"/>
    </row>
    <row r="69" spans="1:15" ht="17" thickBot="1">
      <c r="A69" s="304"/>
      <c r="B69" s="316" t="s">
        <v>132</v>
      </c>
      <c r="C69" s="317"/>
      <c r="D69" s="318"/>
      <c r="E69" s="319"/>
      <c r="F69" s="339">
        <f>SUM(F66:F68)</f>
        <v>0</v>
      </c>
      <c r="G69" s="171"/>
      <c r="H69" s="633"/>
      <c r="I69" s="633"/>
      <c r="J69" s="633"/>
      <c r="K69" s="633"/>
      <c r="L69" s="412"/>
      <c r="M69" s="643"/>
      <c r="N69" s="289"/>
      <c r="O69" s="289"/>
    </row>
    <row r="70" spans="1:15" ht="16">
      <c r="A70" s="304"/>
      <c r="B70" s="320"/>
      <c r="C70" s="314"/>
      <c r="D70" s="321"/>
      <c r="E70" s="322"/>
      <c r="F70" s="314"/>
      <c r="G70" s="171"/>
      <c r="H70" s="633"/>
      <c r="I70" s="633"/>
      <c r="J70" s="633"/>
      <c r="K70" s="633"/>
      <c r="L70" s="412"/>
      <c r="M70" s="643"/>
      <c r="N70" s="289"/>
      <c r="O70" s="289"/>
    </row>
    <row r="71" spans="1:15" ht="16">
      <c r="A71" s="304"/>
      <c r="B71" s="320"/>
      <c r="C71" s="314"/>
      <c r="D71" s="321"/>
      <c r="E71" s="322"/>
      <c r="F71" s="314"/>
      <c r="G71" s="171"/>
      <c r="H71" s="633"/>
      <c r="I71" s="633"/>
      <c r="J71" s="633"/>
      <c r="K71" s="633"/>
      <c r="L71" s="412"/>
      <c r="M71" s="643"/>
      <c r="N71" s="289"/>
      <c r="O71" s="289"/>
    </row>
    <row r="72" spans="1:15" ht="16">
      <c r="A72" s="304"/>
      <c r="B72" s="320"/>
      <c r="C72" s="314"/>
      <c r="D72" s="321"/>
      <c r="E72" s="322"/>
      <c r="F72" s="314"/>
      <c r="G72" s="171"/>
      <c r="H72" s="633"/>
      <c r="I72" s="633"/>
      <c r="J72" s="633"/>
      <c r="K72" s="633"/>
      <c r="L72" s="412"/>
      <c r="M72" s="643"/>
      <c r="N72" s="289"/>
      <c r="O72" s="289"/>
    </row>
    <row r="73" spans="1:15" ht="16">
      <c r="A73" s="682"/>
      <c r="B73" s="775" t="str">
        <f>IF('Summary Full Cost'!B25="NO","Other Direct Cost(must include VAT)","Other Direct Cost(Should exclude VAT)")</f>
        <v>Other Direct Cost(Should exclude VAT)</v>
      </c>
      <c r="C73" s="782"/>
      <c r="D73" s="782"/>
      <c r="E73" s="782"/>
      <c r="F73" s="783"/>
      <c r="G73" s="683"/>
      <c r="H73" s="633"/>
      <c r="I73" s="633"/>
      <c r="J73" s="633"/>
      <c r="K73" s="633"/>
      <c r="L73" s="412"/>
      <c r="M73" s="643"/>
      <c r="N73" s="289"/>
      <c r="O73" s="289"/>
    </row>
    <row r="74" spans="1:15" ht="16">
      <c r="A74" s="304"/>
      <c r="B74" s="775" t="s">
        <v>50</v>
      </c>
      <c r="C74" s="776"/>
      <c r="D74" s="776"/>
      <c r="E74" s="776"/>
      <c r="F74" s="777"/>
      <c r="G74" s="171"/>
      <c r="H74" s="633"/>
      <c r="I74" s="633"/>
      <c r="J74" s="633"/>
      <c r="K74" s="633"/>
      <c r="L74" s="412"/>
      <c r="M74" s="643"/>
      <c r="N74" s="289"/>
      <c r="O74" s="289"/>
    </row>
    <row r="75" spans="1:15" ht="16">
      <c r="A75" s="304"/>
      <c r="B75" s="186" t="s">
        <v>133</v>
      </c>
      <c r="C75" s="774"/>
      <c r="D75" s="767"/>
      <c r="E75" s="767"/>
      <c r="F75" s="314"/>
      <c r="G75" s="171"/>
      <c r="H75" s="633"/>
      <c r="I75" s="633"/>
      <c r="J75" s="633"/>
      <c r="K75" s="633"/>
      <c r="L75" s="328"/>
      <c r="M75" s="398"/>
      <c r="N75" s="289"/>
      <c r="O75" s="289"/>
    </row>
    <row r="76" spans="1:15" ht="16">
      <c r="A76" s="304"/>
      <c r="B76" s="186" t="s">
        <v>134</v>
      </c>
      <c r="C76" s="767"/>
      <c r="D76" s="767"/>
      <c r="E76" s="767"/>
      <c r="F76" s="314"/>
      <c r="G76" s="171"/>
      <c r="H76" s="633"/>
      <c r="I76" s="633"/>
      <c r="J76" s="633"/>
      <c r="K76" s="633"/>
      <c r="L76" s="328"/>
      <c r="M76" s="398"/>
      <c r="N76" s="289"/>
      <c r="O76" s="289"/>
    </row>
    <row r="77" spans="1:15" ht="16">
      <c r="A77" s="304"/>
      <c r="B77" s="186" t="s">
        <v>135</v>
      </c>
      <c r="C77" s="767"/>
      <c r="D77" s="767"/>
      <c r="E77" s="767"/>
      <c r="F77" s="314"/>
      <c r="G77" s="171"/>
      <c r="H77" s="633"/>
      <c r="I77" s="633"/>
      <c r="J77" s="633"/>
      <c r="K77" s="633"/>
      <c r="L77" s="328"/>
      <c r="M77" s="398"/>
      <c r="N77" s="289"/>
      <c r="O77" s="289"/>
    </row>
    <row r="78" spans="1:15" ht="16">
      <c r="A78" s="304"/>
      <c r="B78" s="186" t="s">
        <v>136</v>
      </c>
      <c r="C78" s="767"/>
      <c r="D78" s="767"/>
      <c r="E78" s="767"/>
      <c r="F78" s="314"/>
      <c r="G78" s="171"/>
      <c r="H78" s="633"/>
      <c r="I78" s="633"/>
      <c r="J78" s="633"/>
      <c r="K78" s="633"/>
      <c r="L78" s="328"/>
      <c r="M78" s="398"/>
      <c r="N78" s="289"/>
      <c r="O78" s="289"/>
    </row>
    <row r="79" spans="1:15" ht="16">
      <c r="A79" s="304"/>
      <c r="B79" s="186" t="s">
        <v>137</v>
      </c>
      <c r="C79" s="767"/>
      <c r="D79" s="767"/>
      <c r="E79" s="767"/>
      <c r="F79" s="314"/>
      <c r="G79" s="171"/>
      <c r="H79" s="633"/>
      <c r="I79" s="633"/>
      <c r="J79" s="633"/>
      <c r="K79" s="633"/>
      <c r="L79" s="328"/>
      <c r="M79" s="398"/>
      <c r="N79" s="289"/>
      <c r="O79" s="289"/>
    </row>
    <row r="80" spans="1:15" ht="16">
      <c r="A80" s="304"/>
      <c r="B80" s="186" t="s">
        <v>138</v>
      </c>
      <c r="C80" s="767"/>
      <c r="D80" s="767"/>
      <c r="E80" s="767"/>
      <c r="F80" s="314"/>
      <c r="G80" s="171"/>
      <c r="H80" s="633"/>
      <c r="I80" s="633"/>
      <c r="J80" s="633"/>
      <c r="K80" s="633"/>
      <c r="L80" s="328"/>
      <c r="M80" s="398"/>
      <c r="N80" s="289"/>
      <c r="O80" s="289"/>
    </row>
    <row r="81" spans="1:15" ht="16">
      <c r="A81" s="304"/>
      <c r="B81" s="186" t="s">
        <v>139</v>
      </c>
      <c r="C81" s="767"/>
      <c r="D81" s="767"/>
      <c r="E81" s="767"/>
      <c r="F81" s="314"/>
      <c r="G81" s="171"/>
      <c r="H81" s="633"/>
      <c r="I81" s="633"/>
      <c r="J81" s="633"/>
      <c r="K81" s="633"/>
      <c r="L81" s="328"/>
      <c r="M81" s="398"/>
      <c r="N81" s="289"/>
      <c r="O81" s="289"/>
    </row>
    <row r="82" spans="1:15" ht="17" thickBot="1">
      <c r="A82" s="304"/>
      <c r="B82" s="317" t="s">
        <v>132</v>
      </c>
      <c r="C82" s="323"/>
      <c r="D82" s="323"/>
      <c r="E82" s="323"/>
      <c r="F82" s="340">
        <f>SUM(F75:F81)</f>
        <v>0</v>
      </c>
      <c r="G82" s="171"/>
      <c r="H82" s="633"/>
      <c r="I82" s="633"/>
      <c r="J82" s="633"/>
      <c r="K82" s="633"/>
      <c r="L82" s="328"/>
      <c r="M82" s="398"/>
      <c r="N82" s="289"/>
      <c r="O82" s="289"/>
    </row>
    <row r="83" spans="1:15" ht="16">
      <c r="A83" s="304"/>
      <c r="B83" s="775" t="s">
        <v>51</v>
      </c>
      <c r="C83" s="776"/>
      <c r="D83" s="776"/>
      <c r="E83" s="776"/>
      <c r="F83" s="777"/>
      <c r="G83" s="171"/>
      <c r="H83" s="633"/>
      <c r="I83" s="633"/>
      <c r="J83" s="633"/>
      <c r="K83" s="633"/>
      <c r="L83" s="328"/>
      <c r="M83" s="398"/>
      <c r="N83" s="289"/>
      <c r="O83" s="289"/>
    </row>
    <row r="84" spans="1:15" ht="16">
      <c r="A84" s="304"/>
      <c r="B84" s="186" t="s">
        <v>140</v>
      </c>
      <c r="C84" s="778"/>
      <c r="D84" s="767"/>
      <c r="E84" s="767"/>
      <c r="F84" s="314"/>
      <c r="G84" s="171"/>
      <c r="H84" s="633"/>
      <c r="I84" s="633"/>
      <c r="J84" s="633"/>
      <c r="K84" s="633"/>
      <c r="L84" s="328"/>
      <c r="M84" s="398"/>
      <c r="N84" s="289"/>
      <c r="O84" s="289"/>
    </row>
    <row r="85" spans="1:15" ht="16">
      <c r="A85" s="304"/>
      <c r="B85" s="186" t="s">
        <v>141</v>
      </c>
      <c r="C85" s="767"/>
      <c r="D85" s="767"/>
      <c r="E85" s="767"/>
      <c r="F85" s="314"/>
      <c r="G85" s="171"/>
      <c r="H85" s="633"/>
      <c r="I85" s="633"/>
      <c r="J85" s="633"/>
      <c r="K85" s="633"/>
      <c r="L85" s="328"/>
      <c r="M85" s="398"/>
      <c r="N85" s="289"/>
      <c r="O85" s="289"/>
    </row>
    <row r="86" spans="1:15" ht="16">
      <c r="A86" s="304"/>
      <c r="B86" s="186" t="s">
        <v>142</v>
      </c>
      <c r="C86" s="767"/>
      <c r="D86" s="767"/>
      <c r="E86" s="767"/>
      <c r="F86" s="314"/>
      <c r="G86" s="171"/>
      <c r="H86" s="633"/>
      <c r="I86" s="633"/>
      <c r="J86" s="633"/>
      <c r="K86" s="633"/>
      <c r="L86" s="328"/>
      <c r="M86" s="398"/>
      <c r="N86" s="289"/>
      <c r="O86" s="289"/>
    </row>
    <row r="87" spans="1:15" ht="16">
      <c r="A87" s="304"/>
      <c r="B87" s="186" t="s">
        <v>143</v>
      </c>
      <c r="C87" s="767"/>
      <c r="D87" s="767"/>
      <c r="E87" s="767"/>
      <c r="F87" s="314"/>
      <c r="G87" s="171"/>
      <c r="H87" s="633"/>
      <c r="I87" s="633"/>
      <c r="J87" s="633"/>
      <c r="K87" s="633"/>
      <c r="L87" s="328"/>
      <c r="M87" s="398"/>
      <c r="N87" s="289"/>
      <c r="O87" s="289"/>
    </row>
    <row r="88" spans="1:15" ht="16">
      <c r="A88" s="304"/>
      <c r="B88" s="186" t="s">
        <v>144</v>
      </c>
      <c r="C88" s="767"/>
      <c r="D88" s="767"/>
      <c r="E88" s="767"/>
      <c r="F88" s="314"/>
      <c r="G88" s="171"/>
      <c r="H88" s="633"/>
      <c r="I88" s="633"/>
      <c r="J88" s="633"/>
      <c r="K88" s="633"/>
      <c r="L88" s="328"/>
      <c r="M88" s="398"/>
      <c r="N88" s="289"/>
      <c r="O88" s="289"/>
    </row>
    <row r="89" spans="1:15" ht="16">
      <c r="A89" s="304"/>
      <c r="B89" s="186" t="s">
        <v>145</v>
      </c>
      <c r="C89" s="767"/>
      <c r="D89" s="767"/>
      <c r="E89" s="767"/>
      <c r="F89" s="314"/>
      <c r="G89" s="171"/>
      <c r="H89" s="633"/>
      <c r="I89" s="633"/>
      <c r="J89" s="633"/>
      <c r="K89" s="633"/>
      <c r="L89" s="328"/>
      <c r="M89" s="398"/>
      <c r="N89" s="289"/>
      <c r="O89" s="289"/>
    </row>
    <row r="90" spans="1:15" ht="16">
      <c r="A90" s="304"/>
      <c r="B90" s="186" t="s">
        <v>146</v>
      </c>
      <c r="C90" s="767"/>
      <c r="D90" s="767"/>
      <c r="E90" s="767"/>
      <c r="F90" s="314"/>
      <c r="G90" s="171"/>
      <c r="H90" s="633"/>
      <c r="I90" s="633"/>
      <c r="J90" s="633"/>
      <c r="K90" s="633"/>
      <c r="L90" s="328"/>
      <c r="M90" s="398"/>
      <c r="N90" s="289"/>
      <c r="O90" s="289"/>
    </row>
    <row r="91" spans="1:15" ht="17" thickBot="1">
      <c r="A91" s="304"/>
      <c r="B91" s="317" t="s">
        <v>132</v>
      </c>
      <c r="C91" s="323"/>
      <c r="D91" s="323"/>
      <c r="E91" s="323"/>
      <c r="F91" s="340">
        <f>SUM(F84:F90)</f>
        <v>0</v>
      </c>
      <c r="G91" s="171"/>
      <c r="H91" s="633"/>
      <c r="I91" s="633"/>
      <c r="J91" s="633"/>
      <c r="K91" s="633"/>
      <c r="L91" s="328"/>
      <c r="M91" s="398"/>
      <c r="N91" s="289"/>
      <c r="O91" s="289"/>
    </row>
    <row r="92" spans="1:15" ht="16">
      <c r="A92" s="304"/>
      <c r="B92" s="768" t="s">
        <v>147</v>
      </c>
      <c r="C92" s="769"/>
      <c r="D92" s="769"/>
      <c r="E92" s="769"/>
      <c r="F92" s="770"/>
      <c r="G92" s="171"/>
      <c r="H92" s="633"/>
      <c r="I92" s="633"/>
      <c r="J92" s="633"/>
      <c r="K92" s="633"/>
      <c r="L92" s="328"/>
      <c r="M92" s="398"/>
      <c r="N92" s="289"/>
      <c r="O92" s="289"/>
    </row>
    <row r="93" spans="1:15" ht="16">
      <c r="A93" s="304"/>
      <c r="B93" s="324" t="s">
        <v>189</v>
      </c>
      <c r="C93" s="767"/>
      <c r="D93" s="767"/>
      <c r="E93" s="767"/>
      <c r="F93" s="314"/>
      <c r="G93" s="171"/>
      <c r="H93" s="633"/>
      <c r="I93" s="633"/>
      <c r="J93" s="633"/>
      <c r="K93" s="633"/>
      <c r="L93" s="328"/>
      <c r="M93" s="398"/>
      <c r="N93" s="289"/>
      <c r="O93" s="289"/>
    </row>
    <row r="94" spans="1:15" ht="16">
      <c r="A94" s="304"/>
      <c r="B94" s="324" t="s">
        <v>190</v>
      </c>
      <c r="C94" s="767"/>
      <c r="D94" s="767"/>
      <c r="E94" s="767"/>
      <c r="F94" s="314"/>
      <c r="G94" s="171"/>
      <c r="H94" s="633"/>
      <c r="I94" s="633"/>
      <c r="J94" s="633"/>
      <c r="K94" s="633"/>
      <c r="L94" s="328"/>
      <c r="M94" s="398"/>
      <c r="N94" s="289"/>
      <c r="O94" s="289"/>
    </row>
    <row r="95" spans="1:15" ht="16">
      <c r="A95" s="304"/>
      <c r="B95" s="324" t="s">
        <v>150</v>
      </c>
      <c r="C95" s="767"/>
      <c r="D95" s="767"/>
      <c r="E95" s="767"/>
      <c r="F95" s="314"/>
      <c r="G95" s="171"/>
      <c r="H95" s="633"/>
      <c r="I95" s="633"/>
      <c r="J95" s="633"/>
      <c r="K95" s="633"/>
      <c r="L95" s="328"/>
      <c r="M95" s="398"/>
      <c r="N95" s="289"/>
      <c r="O95" s="289"/>
    </row>
    <row r="96" spans="1:15" ht="16">
      <c r="A96" s="304"/>
      <c r="B96" s="324" t="s">
        <v>151</v>
      </c>
      <c r="C96" s="767"/>
      <c r="D96" s="767"/>
      <c r="E96" s="767"/>
      <c r="F96" s="314"/>
      <c r="G96" s="171"/>
      <c r="H96" s="633"/>
      <c r="I96" s="633"/>
      <c r="J96" s="633"/>
      <c r="K96" s="633"/>
      <c r="L96" s="328"/>
      <c r="M96" s="398"/>
      <c r="N96" s="289"/>
      <c r="O96" s="289"/>
    </row>
    <row r="97" spans="1:15" ht="16">
      <c r="A97" s="304"/>
      <c r="B97" s="324" t="s">
        <v>152</v>
      </c>
      <c r="C97" s="767"/>
      <c r="D97" s="767"/>
      <c r="E97" s="767"/>
      <c r="F97" s="314"/>
      <c r="G97" s="171"/>
      <c r="H97" s="633"/>
      <c r="I97" s="633"/>
      <c r="J97" s="633"/>
      <c r="K97" s="633"/>
      <c r="L97" s="328"/>
      <c r="M97" s="398"/>
      <c r="N97" s="289"/>
      <c r="O97" s="289"/>
    </row>
    <row r="98" spans="1:15" ht="16">
      <c r="A98" s="304"/>
      <c r="B98" s="324" t="s">
        <v>153</v>
      </c>
      <c r="C98" s="767"/>
      <c r="D98" s="767"/>
      <c r="E98" s="767"/>
      <c r="F98" s="314"/>
      <c r="G98" s="171"/>
      <c r="H98" s="633"/>
      <c r="I98" s="633"/>
      <c r="J98" s="633"/>
      <c r="K98" s="633"/>
      <c r="L98" s="328"/>
      <c r="M98" s="398"/>
      <c r="N98" s="289"/>
      <c r="O98" s="289"/>
    </row>
    <row r="99" spans="1:15" ht="16">
      <c r="A99" s="304"/>
      <c r="B99" s="324" t="s">
        <v>154</v>
      </c>
      <c r="C99" s="767"/>
      <c r="D99" s="767"/>
      <c r="E99" s="767"/>
      <c r="F99" s="314"/>
      <c r="G99" s="171"/>
      <c r="H99" s="633"/>
      <c r="I99" s="633"/>
      <c r="J99" s="633"/>
      <c r="K99" s="633"/>
      <c r="L99" s="328"/>
      <c r="M99" s="398"/>
      <c r="N99" s="289"/>
      <c r="O99" s="289"/>
    </row>
    <row r="100" spans="1:15" ht="16">
      <c r="A100" s="304"/>
      <c r="B100" s="324" t="s">
        <v>155</v>
      </c>
      <c r="C100" s="767"/>
      <c r="D100" s="767"/>
      <c r="E100" s="767"/>
      <c r="F100" s="314"/>
      <c r="G100" s="171"/>
      <c r="H100" s="633"/>
      <c r="I100" s="633"/>
      <c r="J100" s="633"/>
      <c r="K100" s="633"/>
      <c r="L100" s="328"/>
      <c r="M100" s="398"/>
      <c r="N100" s="289"/>
      <c r="O100" s="289"/>
    </row>
    <row r="101" spans="1:15" ht="16">
      <c r="A101" s="304"/>
      <c r="B101" s="325" t="s">
        <v>156</v>
      </c>
      <c r="C101" s="767"/>
      <c r="D101" s="767"/>
      <c r="E101" s="767"/>
      <c r="F101" s="314"/>
      <c r="G101" s="171"/>
      <c r="H101" s="633"/>
      <c r="I101" s="633"/>
      <c r="J101" s="633"/>
      <c r="K101" s="633"/>
      <c r="L101" s="328"/>
      <c r="M101" s="398"/>
      <c r="N101" s="289"/>
      <c r="O101" s="289"/>
    </row>
    <row r="102" spans="1:15" s="171" customFormat="1" ht="16">
      <c r="A102" s="304"/>
      <c r="B102" s="172" t="s">
        <v>157</v>
      </c>
      <c r="C102" s="767"/>
      <c r="D102" s="767"/>
      <c r="E102" s="767"/>
      <c r="F102" s="314"/>
      <c r="L102" s="328"/>
      <c r="M102" s="398"/>
    </row>
    <row r="103" spans="1:15" s="171" customFormat="1" ht="16">
      <c r="A103" s="304"/>
      <c r="B103" s="172" t="s">
        <v>157</v>
      </c>
      <c r="C103" s="767"/>
      <c r="D103" s="767"/>
      <c r="E103" s="767"/>
      <c r="F103" s="314"/>
      <c r="L103" s="328"/>
      <c r="M103" s="398"/>
    </row>
    <row r="104" spans="1:15" s="171" customFormat="1" ht="16">
      <c r="A104" s="304"/>
      <c r="B104" s="172" t="s">
        <v>157</v>
      </c>
      <c r="C104" s="767"/>
      <c r="D104" s="767"/>
      <c r="E104" s="767"/>
      <c r="F104" s="314"/>
      <c r="L104" s="328"/>
      <c r="M104" s="398"/>
    </row>
    <row r="105" spans="1:15" s="171" customFormat="1" ht="16">
      <c r="A105" s="304"/>
      <c r="B105" s="172" t="s">
        <v>157</v>
      </c>
      <c r="C105" s="767"/>
      <c r="D105" s="767"/>
      <c r="E105" s="767"/>
      <c r="F105" s="314"/>
      <c r="L105" s="328"/>
      <c r="M105" s="398"/>
    </row>
    <row r="106" spans="1:15" s="171" customFormat="1" ht="16">
      <c r="A106" s="304"/>
      <c r="B106" s="172" t="s">
        <v>157</v>
      </c>
      <c r="C106" s="767"/>
      <c r="D106" s="767"/>
      <c r="E106" s="767"/>
      <c r="F106" s="314"/>
      <c r="L106" s="328"/>
      <c r="M106" s="398"/>
    </row>
    <row r="107" spans="1:15" s="171" customFormat="1" ht="16">
      <c r="A107" s="304"/>
      <c r="B107" s="172" t="s">
        <v>157</v>
      </c>
      <c r="C107" s="767"/>
      <c r="D107" s="767"/>
      <c r="E107" s="767"/>
      <c r="F107" s="314"/>
      <c r="L107" s="328"/>
      <c r="M107" s="398"/>
    </row>
    <row r="108" spans="1:15" ht="16">
      <c r="A108" s="304"/>
      <c r="B108" s="172" t="s">
        <v>157</v>
      </c>
      <c r="C108" s="767"/>
      <c r="D108" s="767"/>
      <c r="E108" s="767"/>
      <c r="F108" s="314"/>
      <c r="G108" s="171"/>
      <c r="H108" s="633"/>
      <c r="I108" s="633"/>
      <c r="J108" s="633"/>
      <c r="K108" s="633"/>
      <c r="L108" s="328"/>
      <c r="M108" s="398"/>
      <c r="N108" s="289"/>
      <c r="O108" s="289"/>
    </row>
    <row r="109" spans="1:15" ht="16">
      <c r="A109" s="304"/>
      <c r="B109" s="172" t="s">
        <v>157</v>
      </c>
      <c r="C109" s="767"/>
      <c r="D109" s="767"/>
      <c r="E109" s="767"/>
      <c r="F109" s="314"/>
      <c r="G109" s="171"/>
      <c r="H109" s="633"/>
      <c r="I109" s="633"/>
      <c r="J109" s="633"/>
      <c r="K109" s="633"/>
      <c r="L109" s="328"/>
      <c r="M109" s="398"/>
      <c r="N109" s="289"/>
      <c r="O109" s="289"/>
    </row>
    <row r="110" spans="1:15" ht="16">
      <c r="A110" s="304"/>
      <c r="B110" s="172" t="s">
        <v>157</v>
      </c>
      <c r="C110" s="767"/>
      <c r="D110" s="767"/>
      <c r="E110" s="767"/>
      <c r="F110" s="314"/>
      <c r="G110" s="171"/>
      <c r="H110" s="633"/>
      <c r="I110" s="633"/>
      <c r="J110" s="633"/>
      <c r="K110" s="633"/>
      <c r="L110" s="328"/>
      <c r="M110" s="398"/>
      <c r="N110" s="289"/>
      <c r="O110" s="289"/>
    </row>
    <row r="111" spans="1:15" ht="16">
      <c r="A111" s="304"/>
      <c r="B111" s="172" t="s">
        <v>157</v>
      </c>
      <c r="C111" s="767"/>
      <c r="D111" s="767"/>
      <c r="E111" s="767"/>
      <c r="F111" s="314"/>
      <c r="G111" s="171"/>
      <c r="H111" s="633"/>
      <c r="I111" s="633"/>
      <c r="J111" s="633"/>
      <c r="K111" s="633"/>
      <c r="L111" s="328"/>
      <c r="M111" s="398"/>
      <c r="N111" s="289"/>
      <c r="O111" s="289"/>
    </row>
    <row r="112" spans="1:15" ht="16">
      <c r="A112" s="304"/>
      <c r="B112" s="172" t="s">
        <v>157</v>
      </c>
      <c r="C112" s="771"/>
      <c r="D112" s="771"/>
      <c r="E112" s="771"/>
      <c r="F112" s="314"/>
      <c r="G112" s="171"/>
      <c r="H112" s="633"/>
      <c r="I112" s="633"/>
      <c r="J112" s="633"/>
      <c r="K112" s="633"/>
      <c r="L112" s="328"/>
      <c r="M112" s="398"/>
      <c r="N112" s="289"/>
      <c r="O112" s="289"/>
    </row>
    <row r="113" spans="1:15" ht="17" thickBot="1">
      <c r="A113" s="304"/>
      <c r="B113" s="317" t="s">
        <v>132</v>
      </c>
      <c r="C113" s="317"/>
      <c r="D113" s="317"/>
      <c r="E113" s="323"/>
      <c r="F113" s="340">
        <f>SUM(F93:F112)</f>
        <v>0</v>
      </c>
      <c r="G113" s="171"/>
      <c r="H113" s="633"/>
      <c r="I113" s="633"/>
      <c r="J113" s="633"/>
      <c r="K113" s="633"/>
      <c r="L113" s="328"/>
      <c r="M113" s="398"/>
      <c r="N113" s="289"/>
      <c r="O113" s="289"/>
    </row>
    <row r="114" spans="1:15" ht="16">
      <c r="A114" s="304"/>
      <c r="B114" s="796" t="s">
        <v>158</v>
      </c>
      <c r="C114" s="769"/>
      <c r="D114" s="769"/>
      <c r="E114" s="769"/>
      <c r="F114" s="770"/>
      <c r="G114" s="171"/>
      <c r="H114" s="633"/>
      <c r="I114" s="633"/>
      <c r="J114" s="633"/>
      <c r="K114" s="633"/>
      <c r="L114" s="328"/>
      <c r="M114" s="398"/>
      <c r="N114" s="289"/>
      <c r="O114" s="289"/>
    </row>
    <row r="115" spans="1:15" ht="16">
      <c r="A115" s="304"/>
      <c r="B115" s="326" t="s">
        <v>159</v>
      </c>
      <c r="C115" s="772"/>
      <c r="D115" s="767"/>
      <c r="E115" s="767"/>
      <c r="F115" s="314"/>
      <c r="G115" s="171"/>
      <c r="H115" s="633"/>
      <c r="I115" s="633"/>
      <c r="J115" s="633"/>
      <c r="K115" s="633"/>
      <c r="L115" s="328"/>
      <c r="M115" s="398"/>
      <c r="N115" s="289"/>
      <c r="O115" s="289"/>
    </row>
    <row r="116" spans="1:15" ht="16">
      <c r="A116" s="304"/>
      <c r="B116" s="326" t="s">
        <v>160</v>
      </c>
      <c r="C116" s="773"/>
      <c r="D116" s="771"/>
      <c r="E116" s="771"/>
      <c r="F116" s="314"/>
      <c r="G116" s="171"/>
      <c r="H116" s="633"/>
      <c r="I116" s="633"/>
      <c r="J116" s="633"/>
      <c r="K116" s="633"/>
      <c r="L116" s="328"/>
      <c r="M116" s="183"/>
      <c r="N116" s="289"/>
      <c r="O116" s="289"/>
    </row>
    <row r="117" spans="1:15" ht="17" thickBot="1">
      <c r="A117" s="304"/>
      <c r="B117" s="317" t="s">
        <v>132</v>
      </c>
      <c r="C117" s="323"/>
      <c r="D117" s="323"/>
      <c r="E117" s="327"/>
      <c r="F117" s="340">
        <f>SUM(F115:F116)</f>
        <v>0</v>
      </c>
      <c r="G117" s="171"/>
      <c r="H117" s="633"/>
      <c r="I117" s="633"/>
      <c r="J117" s="633"/>
      <c r="K117" s="633"/>
      <c r="L117" s="328"/>
      <c r="M117" s="398"/>
      <c r="N117" s="289"/>
      <c r="O117" s="289"/>
    </row>
    <row r="118" spans="1:15" ht="16">
      <c r="A118" s="171"/>
      <c r="B118" s="171"/>
      <c r="C118" s="171"/>
      <c r="D118" s="660"/>
      <c r="E118" s="171"/>
      <c r="F118" s="171"/>
      <c r="G118" s="171"/>
      <c r="H118" s="633"/>
      <c r="I118" s="633"/>
      <c r="J118" s="633"/>
      <c r="K118" s="633"/>
      <c r="L118" s="328"/>
      <c r="M118" s="398"/>
      <c r="N118" s="289"/>
      <c r="O118" s="289"/>
    </row>
    <row r="119" spans="1:15" ht="16">
      <c r="C119" s="642"/>
      <c r="D119" s="661"/>
      <c r="F119" s="633"/>
      <c r="G119" s="580"/>
      <c r="H119" s="633"/>
      <c r="I119" s="633"/>
      <c r="J119" s="633"/>
      <c r="K119" s="633"/>
      <c r="L119" s="400"/>
      <c r="M119" s="329"/>
      <c r="N119" s="289"/>
      <c r="O119" s="289"/>
    </row>
    <row r="120" spans="1:15" ht="16">
      <c r="C120" s="642"/>
      <c r="D120" s="661"/>
      <c r="F120" s="633"/>
      <c r="G120" s="580"/>
      <c r="H120" s="633"/>
      <c r="I120" s="633"/>
      <c r="J120" s="633"/>
      <c r="K120" s="633"/>
      <c r="L120" s="400"/>
      <c r="M120" s="401"/>
      <c r="N120" s="289"/>
      <c r="O120" s="289"/>
    </row>
    <row r="121" spans="1:15" ht="16">
      <c r="B121" s="171" t="s">
        <v>161</v>
      </c>
      <c r="C121" s="171"/>
      <c r="D121" s="660"/>
      <c r="E121" s="171"/>
      <c r="F121" s="341">
        <f>F117+F113+F91+F82+F69+F59</f>
        <v>0</v>
      </c>
      <c r="G121" s="580"/>
      <c r="H121" s="633"/>
      <c r="I121" s="633"/>
      <c r="J121" s="633"/>
      <c r="K121" s="633"/>
      <c r="L121" s="412"/>
      <c r="M121" s="643"/>
      <c r="N121" s="289"/>
      <c r="O121" s="289"/>
    </row>
    <row r="122" spans="1:15" ht="16">
      <c r="B122" s="171" t="s">
        <v>162</v>
      </c>
      <c r="C122" s="171"/>
      <c r="D122" s="171"/>
      <c r="E122" s="171"/>
      <c r="F122" s="341">
        <f>'Summary Full Cost'!I24</f>
        <v>0</v>
      </c>
      <c r="G122" s="580"/>
      <c r="H122" s="633"/>
      <c r="I122" s="633"/>
      <c r="J122" s="633"/>
      <c r="K122" s="633"/>
      <c r="L122" s="412"/>
      <c r="M122" s="643"/>
      <c r="N122" s="289"/>
      <c r="O122" s="289"/>
    </row>
    <row r="123" spans="1:15" ht="17" thickBot="1">
      <c r="B123" s="171" t="s">
        <v>163</v>
      </c>
      <c r="C123" s="171"/>
      <c r="D123" s="171"/>
      <c r="E123" s="171"/>
      <c r="F123" s="341">
        <f>F121+F122</f>
        <v>0</v>
      </c>
      <c r="G123" s="580"/>
      <c r="H123" s="633"/>
      <c r="I123" s="633"/>
      <c r="J123" s="633"/>
      <c r="K123" s="633"/>
      <c r="L123" s="412"/>
      <c r="M123" s="643"/>
      <c r="N123" s="289"/>
      <c r="O123" s="289"/>
    </row>
    <row r="124" spans="1:15" ht="17" thickBot="1">
      <c r="B124" s="333" t="s">
        <v>164</v>
      </c>
      <c r="C124" s="173" t="str">
        <f>'Summary Full Cost'!B26</f>
        <v>Yes</v>
      </c>
      <c r="D124" s="174">
        <f>'Summary Full Cost'!C26</f>
        <v>0.15</v>
      </c>
      <c r="E124" s="171"/>
      <c r="F124" s="341">
        <f>F123*D124</f>
        <v>0</v>
      </c>
      <c r="G124" s="580"/>
      <c r="H124" s="633"/>
      <c r="I124" s="633"/>
      <c r="J124" s="633"/>
      <c r="K124" s="633"/>
      <c r="L124" s="412"/>
      <c r="M124" s="643"/>
      <c r="N124" s="289"/>
      <c r="O124" s="289"/>
    </row>
    <row r="125" spans="1:15" ht="16">
      <c r="B125" s="765" t="s">
        <v>57</v>
      </c>
      <c r="C125" s="766"/>
      <c r="D125" s="767"/>
      <c r="E125" s="767"/>
      <c r="F125" s="341">
        <f>F123+F124</f>
        <v>0</v>
      </c>
      <c r="G125" s="580"/>
      <c r="H125" s="633"/>
      <c r="I125" s="633"/>
      <c r="J125" s="633"/>
      <c r="K125" s="633"/>
      <c r="L125" s="412"/>
      <c r="M125" s="643"/>
      <c r="N125" s="289"/>
      <c r="O125" s="289"/>
    </row>
    <row r="126" spans="1:15">
      <c r="C126" s="642"/>
      <c r="D126" s="661"/>
      <c r="F126" s="633"/>
      <c r="G126" s="580"/>
      <c r="H126" s="633"/>
      <c r="I126" s="633"/>
      <c r="J126" s="633"/>
      <c r="K126" s="633"/>
      <c r="L126" s="412"/>
      <c r="M126" s="643"/>
      <c r="N126" s="289"/>
      <c r="O126" s="289"/>
    </row>
    <row r="127" spans="1:15">
      <c r="C127" s="642"/>
      <c r="D127" s="661"/>
      <c r="F127" s="633"/>
      <c r="G127" s="580"/>
      <c r="H127" s="633"/>
      <c r="I127" s="633"/>
      <c r="J127" s="633"/>
      <c r="K127" s="633"/>
      <c r="L127" s="412"/>
      <c r="M127" s="643"/>
      <c r="N127" s="289"/>
      <c r="O127" s="289"/>
    </row>
    <row r="128" spans="1:15">
      <c r="D128" s="661"/>
      <c r="H128" s="425"/>
      <c r="I128" s="425"/>
      <c r="J128" s="425"/>
    </row>
    <row r="129" spans="2:15">
      <c r="D129" s="661"/>
      <c r="E129" s="426"/>
      <c r="F129" s="427"/>
      <c r="H129" s="425"/>
      <c r="I129" s="425"/>
      <c r="J129" s="425"/>
      <c r="L129" s="428"/>
      <c r="M129" s="289"/>
      <c r="N129" s="289"/>
      <c r="O129" s="289"/>
    </row>
    <row r="130" spans="2:15">
      <c r="D130" s="661"/>
      <c r="G130" s="429"/>
      <c r="H130" s="425"/>
      <c r="I130" s="425"/>
      <c r="J130" s="425"/>
      <c r="K130" s="310"/>
      <c r="L130" s="429"/>
    </row>
    <row r="131" spans="2:15">
      <c r="D131" s="661"/>
      <c r="H131" s="425"/>
      <c r="I131" s="425"/>
      <c r="J131" s="425"/>
      <c r="K131" s="430"/>
      <c r="L131" s="289"/>
    </row>
    <row r="132" spans="2:15">
      <c r="B132" s="550"/>
      <c r="D132" s="661"/>
      <c r="G132" s="289"/>
      <c r="H132" s="425"/>
      <c r="I132" s="425"/>
      <c r="J132" s="425"/>
      <c r="K132" s="566"/>
    </row>
    <row r="133" spans="2:15">
      <c r="D133" s="661"/>
      <c r="H133" s="425"/>
      <c r="I133" s="425"/>
      <c r="J133" s="425"/>
      <c r="K133" s="566"/>
    </row>
  </sheetData>
  <sheetProtection algorithmName="SHA-512" hashValue="jwrYuwdjo9jnthmKa4DAwvnGzzfSDU/CrRqA6IVTBMceraZYlZBDPPMCpyLZRuPTCocI84UnRgm+KLlN6k4QVA==" saltValue="Io1/3tVwCBxeraKWt7ZtyQ==" spinCount="100000" sheet="1" formatCells="0" formatColumns="0" formatRows="0"/>
  <mergeCells count="17">
    <mergeCell ref="B92:F92"/>
    <mergeCell ref="C93:E112"/>
    <mergeCell ref="B114:F114"/>
    <mergeCell ref="C115:E116"/>
    <mergeCell ref="B125:E125"/>
    <mergeCell ref="C84:E90"/>
    <mergeCell ref="C2:G2"/>
    <mergeCell ref="A5:G5"/>
    <mergeCell ref="L7:O7"/>
    <mergeCell ref="A12:G12"/>
    <mergeCell ref="L12:M12"/>
    <mergeCell ref="A34:G35"/>
    <mergeCell ref="B64:F64"/>
    <mergeCell ref="B74:F74"/>
    <mergeCell ref="C75:E81"/>
    <mergeCell ref="B83:F83"/>
    <mergeCell ref="B73:F73"/>
  </mergeCells>
  <conditionalFormatting sqref="C124">
    <cfRule type="cellIs" dxfId="2" priority="1" stopIfTrue="1" operator="equal">
      <formula>"VAT Not defined"</formula>
    </cfRule>
  </conditionalFormatting>
  <dataValidations count="9">
    <dataValidation type="decimal" errorStyle="warning" operator="greaterThan" allowBlank="1" showInputMessage="1" showErrorMessage="1" error="Are you sure that not all staff are using an on-campus network point?  May be less if some staff are off campus." sqref="E69:E72" xr:uid="{D21475F4-6EAE-4B56-8FEB-80C2A19527CF}">
      <formula1>#REF!</formula1>
    </dataValidation>
    <dataValidation type="decimal" allowBlank="1" showInputMessage="1" showErrorMessage="1" error="Must be number 0 or greater" sqref="E14:E31" xr:uid="{9D135941-1D80-4B93-AF30-0C99BC35A856}">
      <formula1>0</formula1>
      <formula2>99999</formula2>
    </dataValidation>
    <dataValidation type="list" allowBlank="1" showInputMessage="1" showErrorMessage="1" sqref="B36:B54" xr:uid="{8BA50F14-13A3-4DA2-9685-BCBBC1CACC0B}">
      <formula1>supportstaff</formula1>
    </dataValidation>
    <dataValidation type="list" allowBlank="1" showInputMessage="1" showErrorMessage="1" error="Select (from the drop down list) one of Prof, Assoc Prof,Senior Lecturer, Lecturer, Junior Lecturer, Junior Research Fellow, or Post Doc" sqref="B14:B29" xr:uid="{F7CBE48D-FB93-4229-9139-917E4FA6D379}">
      <formula1>categories</formula1>
    </dataValidation>
    <dataValidation type="list" allowBlank="1" showInputMessage="1" showErrorMessage="1" error="pa, /month, /day, or/hour must be chosen from the list " sqref="D14:D31 D36:D56 D58" xr:uid="{34EFDBFA-866B-4CCF-B0BA-DA1D798D76EF}">
      <formula1>units</formula1>
    </dataValidation>
    <dataValidation type="decimal" showInputMessage="1" showErrorMessage="1" error="You are using the multi-year template and no more than 12 months can be entered for any one year. Use the single period template if you wish to cost periods of more than 12 months in a single sheet." sqref="C8" xr:uid="{93A32C68-D1AD-458D-B045-E87C8AE6F2B6}">
      <formula1>0</formula1>
      <formula2>12</formula2>
    </dataValidation>
    <dataValidation type="whole" errorStyle="warning" operator="greaterThanOrEqual" showInputMessage="1" showErrorMessage="1" error="Are you sure that not all staff are using network points? (May be less if some or all staff work off campus.)" sqref="D69:D72" xr:uid="{8EE93CAB-A4A4-4AFB-AF59-45BA22E0F470}">
      <formula1>0</formula1>
    </dataValidation>
    <dataValidation type="list" allowBlank="1" showInputMessage="1" showErrorMessage="1" sqref="D124" xr:uid="{B37034C2-5230-43F0-AFCC-A141C84144AD}">
      <formula1>vatrates</formula1>
    </dataValidation>
    <dataValidation type="list" allowBlank="1" showInputMessage="1" showErrorMessage="1" error="VAT rates can either be normal rate (14%) or zero rated (0%) if an export contract (for example)" sqref="C124" xr:uid="{44E4DFAB-18FD-4CF4-B602-331CB73B6FCE}">
      <formula1>VAT</formula1>
    </dataValidation>
  </dataValidations>
  <pageMargins left="0.75" right="0.75" top="1" bottom="1" header="0.5" footer="0.5"/>
  <pageSetup paperSize="9" orientation="portrait" horizontalDpi="4294967292" verticalDpi="4294967292"/>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Title="GOB Staff" xr:uid="{17E81962-D9B6-46B5-8DD1-64FE42FF9357}">
          <x14:formula1>
            <xm:f>'Lookup Lists'!$A$82:$A$83</xm:f>
          </x14:formula1>
          <xm:sqref>L14</xm:sqref>
        </x14:dataValidation>
        <x14:dataValidation type="list" allowBlank="1" showInputMessage="1" showErrorMessage="1" xr:uid="{C047A9EE-260D-485B-9430-2348A9424865}">
          <x14:formula1>
            <xm:f>'Lookup Lists'!$A$82:$A$83</xm:f>
          </x14:formula1>
          <xm:sqref>L15:L32 L36:L56 L58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144D-61DC-442A-8D07-C7587D63E4F9}">
  <sheetPr codeName="Sheet18"/>
  <dimension ref="A1:U133"/>
  <sheetViews>
    <sheetView zoomScale="80" zoomScaleNormal="80" workbookViewId="0"/>
  </sheetViews>
  <sheetFormatPr baseColWidth="10" defaultColWidth="8.83203125" defaultRowHeight="14"/>
  <cols>
    <col min="1" max="1" width="3.83203125" style="105" customWidth="1"/>
    <col min="2" max="2" width="49.5" style="105" customWidth="1"/>
    <col min="3" max="3" width="14.33203125" style="105" customWidth="1"/>
    <col min="4" max="4" width="10.83203125" style="460" customWidth="1"/>
    <col min="5" max="5" width="9.5" style="105" customWidth="1"/>
    <col min="6" max="6" width="14.83203125" style="105" customWidth="1"/>
    <col min="7" max="7" width="28.5" style="105" customWidth="1"/>
    <col min="8" max="9" width="8" style="105" hidden="1" customWidth="1"/>
    <col min="10" max="10" width="6.5" style="105" hidden="1" customWidth="1"/>
    <col min="11" max="11" width="3.83203125" style="105" hidden="1" customWidth="1"/>
    <col min="12" max="12" width="28.1640625" style="105" customWidth="1"/>
    <col min="13" max="13" width="18" style="105" customWidth="1"/>
    <col min="14" max="14" width="24.1640625" style="105" customWidth="1"/>
    <col min="15" max="15" width="11.5" style="105" customWidth="1"/>
    <col min="16" max="16" width="2.83203125" style="105" customWidth="1"/>
    <col min="17" max="17" width="14.6640625" style="105" hidden="1" customWidth="1"/>
    <col min="18" max="18" width="8.83203125" style="105" hidden="1" customWidth="1"/>
    <col min="19" max="16384" width="8.83203125" style="105"/>
  </cols>
  <sheetData>
    <row r="1" spans="1:18">
      <c r="A1" s="268" t="str">
        <f>CONCATENATE("Year ",C7," of Multi-year contract for:")</f>
        <v>Year 2029 of Multi-year contract for:</v>
      </c>
      <c r="B1" s="560"/>
      <c r="C1" s="561"/>
      <c r="D1" s="661"/>
    </row>
    <row r="2" spans="1:18">
      <c r="B2" s="562" t="str">
        <f>'Summary Full Cost'!A1</f>
        <v xml:space="preserve">Contract name: </v>
      </c>
      <c r="C2" s="759">
        <f>'Summary Full Cost'!C1</f>
        <v>0</v>
      </c>
      <c r="D2" s="760"/>
      <c r="E2" s="760"/>
      <c r="F2" s="760"/>
      <c r="G2" s="761"/>
    </row>
    <row r="3" spans="1:18">
      <c r="B3" s="563" t="s">
        <v>71</v>
      </c>
      <c r="C3" s="437" t="str">
        <f>'Summary Full Cost'!C6</f>
        <v>HSC</v>
      </c>
      <c r="D3" s="564" t="s">
        <v>97</v>
      </c>
      <c r="E3" s="437">
        <f>'Summary Full Cost'!C2</f>
        <v>0</v>
      </c>
      <c r="F3" s="564" t="str">
        <f>'Summary Full Cost'!E2</f>
        <v>PI:</v>
      </c>
      <c r="G3" s="437">
        <f>'Summary Full Cost'!F2</f>
        <v>0</v>
      </c>
    </row>
    <row r="4" spans="1:18">
      <c r="A4" s="269"/>
      <c r="B4" s="269"/>
      <c r="C4" s="269"/>
      <c r="D4" s="269"/>
      <c r="E4" s="269"/>
      <c r="F4" s="269"/>
      <c r="G4" s="269"/>
      <c r="H4" s="269"/>
      <c r="I4" s="269"/>
      <c r="J4" s="269"/>
      <c r="K4" s="269"/>
      <c r="L4" s="269"/>
      <c r="M4" s="269"/>
      <c r="N4" s="269"/>
    </row>
    <row r="5" spans="1:18" ht="21" customHeight="1">
      <c r="A5" s="762" t="s">
        <v>98</v>
      </c>
      <c r="B5" s="763"/>
      <c r="C5" s="763"/>
      <c r="D5" s="763"/>
      <c r="E5" s="763"/>
      <c r="F5" s="763"/>
      <c r="G5" s="764"/>
      <c r="H5" s="565"/>
      <c r="I5" s="565"/>
      <c r="J5" s="565"/>
      <c r="K5" s="270"/>
      <c r="L5" s="419"/>
      <c r="M5" s="270"/>
      <c r="N5" s="270"/>
    </row>
    <row r="6" spans="1:18" ht="15" thickBot="1">
      <c r="A6" s="271"/>
      <c r="B6" s="271"/>
      <c r="C6" s="272"/>
      <c r="D6" s="271"/>
      <c r="E6" s="271"/>
      <c r="F6" s="271"/>
      <c r="G6" s="271"/>
      <c r="H6" s="271"/>
      <c r="I6" s="271"/>
      <c r="J6" s="271"/>
      <c r="K6" s="271"/>
      <c r="L6" s="271"/>
      <c r="M6" s="271"/>
      <c r="N6" s="271"/>
    </row>
    <row r="7" spans="1:18" ht="13" customHeight="1">
      <c r="B7" s="550" t="s">
        <v>99</v>
      </c>
      <c r="C7" s="20">
        <f>'2028'!C7+1</f>
        <v>2029</v>
      </c>
      <c r="D7" s="273"/>
      <c r="E7" s="552"/>
      <c r="F7" s="552"/>
      <c r="G7" s="552"/>
      <c r="H7" s="105">
        <f>C7-'Lookup Lists'!A47+C8/12</f>
        <v>9</v>
      </c>
      <c r="I7" s="566">
        <v>40</v>
      </c>
      <c r="J7" s="566">
        <f>ROUND(I7/5,0)</f>
        <v>8</v>
      </c>
      <c r="K7" s="553"/>
      <c r="L7" s="788" t="s">
        <v>74</v>
      </c>
      <c r="M7" s="789"/>
      <c r="N7" s="789"/>
      <c r="O7" s="790"/>
      <c r="P7" s="553"/>
    </row>
    <row r="8" spans="1:18">
      <c r="B8" s="550" t="s">
        <v>101</v>
      </c>
      <c r="C8" s="106">
        <v>12</v>
      </c>
      <c r="D8" s="498"/>
      <c r="E8" s="287"/>
      <c r="F8" s="499"/>
      <c r="G8" s="287"/>
      <c r="H8" s="553">
        <f>C7-'Lookup Lists'!A47+1</f>
        <v>9</v>
      </c>
      <c r="J8" s="568">
        <f>C8/12</f>
        <v>1</v>
      </c>
      <c r="L8" s="611">
        <f>'Summary Full Cost'!T9</f>
        <v>1</v>
      </c>
      <c r="M8" s="575" t="s">
        <v>103</v>
      </c>
      <c r="N8" s="575"/>
      <c r="O8" s="612"/>
    </row>
    <row r="9" spans="1:18">
      <c r="B9" s="550"/>
      <c r="D9" s="500"/>
      <c r="L9" s="611">
        <f>'Summary Full Cost'!T10</f>
        <v>1</v>
      </c>
      <c r="M9" s="575" t="str">
        <f>'Summary Full Cost'!U10</f>
        <v>Academic cost flag 2</v>
      </c>
      <c r="N9" s="613"/>
      <c r="O9" s="577"/>
    </row>
    <row r="10" spans="1:18">
      <c r="D10" s="661"/>
      <c r="H10" s="201"/>
      <c r="I10" s="201"/>
      <c r="J10" s="201"/>
      <c r="K10" s="275"/>
      <c r="L10" s="574">
        <f>'Summary Full Cost'!T11</f>
        <v>0</v>
      </c>
      <c r="M10" s="575" t="str">
        <f>'Summary Full Cost'!U11</f>
        <v>Mark-up above cost:</v>
      </c>
      <c r="N10" s="576"/>
      <c r="O10" s="577"/>
    </row>
    <row r="11" spans="1:18" ht="15" thickBot="1">
      <c r="B11" s="274"/>
      <c r="C11" s="275"/>
      <c r="D11" s="275"/>
      <c r="E11" s="275"/>
      <c r="F11" s="275"/>
      <c r="G11" s="275"/>
      <c r="H11" s="275"/>
      <c r="I11" s="275"/>
      <c r="J11" s="275"/>
      <c r="K11" s="275"/>
      <c r="L11" s="276"/>
      <c r="M11" s="578"/>
      <c r="N11" s="578"/>
      <c r="O11" s="579"/>
    </row>
    <row r="12" spans="1:18" ht="18" customHeight="1" thickBot="1">
      <c r="A12" s="756" t="s">
        <v>165</v>
      </c>
      <c r="B12" s="757"/>
      <c r="C12" s="757"/>
      <c r="D12" s="757"/>
      <c r="E12" s="757"/>
      <c r="F12" s="757"/>
      <c r="G12" s="758"/>
      <c r="H12" s="659"/>
      <c r="I12" s="659" t="s">
        <v>105</v>
      </c>
      <c r="J12" s="580" t="s">
        <v>106</v>
      </c>
      <c r="L12" s="749" t="s">
        <v>107</v>
      </c>
      <c r="M12" s="750"/>
      <c r="N12" s="658" t="s">
        <v>108</v>
      </c>
      <c r="O12" s="420"/>
    </row>
    <row r="13" spans="1:18">
      <c r="A13" s="277"/>
      <c r="B13" s="278" t="s">
        <v>109</v>
      </c>
      <c r="C13" s="279" t="s">
        <v>110</v>
      </c>
      <c r="D13" s="279" t="s">
        <v>111</v>
      </c>
      <c r="E13" s="279" t="s">
        <v>112</v>
      </c>
      <c r="F13" s="279" t="s">
        <v>55</v>
      </c>
      <c r="G13" s="279" t="s">
        <v>113</v>
      </c>
      <c r="H13" s="277"/>
      <c r="I13" s="581" t="s">
        <v>105</v>
      </c>
      <c r="J13" s="581" t="s">
        <v>106</v>
      </c>
      <c r="L13" s="280" t="s">
        <v>114</v>
      </c>
      <c r="M13" s="281"/>
      <c r="N13" s="281"/>
      <c r="O13" s="289"/>
    </row>
    <row r="14" spans="1:18">
      <c r="A14" s="289"/>
      <c r="B14" s="441"/>
      <c r="C14" s="582">
        <f>IF(H14,INDEX(academicrates,I14,J14+I$7)*(1+'Summary Full Cost'!T$11)*'Summary Full Cost'!T$9,0)</f>
        <v>0</v>
      </c>
      <c r="D14" s="496" t="s">
        <v>116</v>
      </c>
      <c r="E14" s="590"/>
      <c r="F14" s="584">
        <f>IF(aflag2=1,E14*C14,L14)</f>
        <v>0</v>
      </c>
      <c r="G14" s="160"/>
      <c r="H14" s="105" t="b">
        <f>AND(ISTEXT(B14), ISTEXT(D14))</f>
        <v>0</v>
      </c>
      <c r="I14" s="105" t="e">
        <f>VLOOKUP(B14,categoryindex,2,0)</f>
        <v>#N/A</v>
      </c>
      <c r="J14" s="105">
        <f>IF(H14,VLOOKUP(D14,unitsindex,2,0),0)</f>
        <v>0</v>
      </c>
      <c r="K14" s="633"/>
      <c r="L14" s="189"/>
      <c r="M14" s="402">
        <f>IF(L14="yes",F14*1,F14*0)</f>
        <v>0</v>
      </c>
      <c r="N14" s="402">
        <f>IF(L14="no",F14*1,F14*0)</f>
        <v>0</v>
      </c>
      <c r="O14" s="585"/>
      <c r="P14" s="586"/>
      <c r="Q14" s="586"/>
      <c r="R14" s="586"/>
    </row>
    <row r="15" spans="1:18">
      <c r="A15" s="289"/>
      <c r="B15" s="441"/>
      <c r="C15" s="582">
        <f>IF(H15,INDEX(academicrates,I15,J15+I$7)*(1+'Summary Full Cost'!T$11)*'Summary Full Cost'!T$9,0)</f>
        <v>0</v>
      </c>
      <c r="D15" s="496" t="s">
        <v>116</v>
      </c>
      <c r="E15" s="590"/>
      <c r="F15" s="589">
        <f>IF(aflag2=1,E15*C15,L15)</f>
        <v>0</v>
      </c>
      <c r="G15" s="160"/>
      <c r="H15" s="105" t="b">
        <f>AND(ISTEXT(B15), ISTEXT(D15))</f>
        <v>0</v>
      </c>
      <c r="I15" s="105" t="e">
        <f>VLOOKUP(B15,categoryindex,2,0)</f>
        <v>#N/A</v>
      </c>
      <c r="J15" s="105">
        <f>IF(H15,VLOOKUP(D15,unitsindex,2,0),0)</f>
        <v>0</v>
      </c>
      <c r="K15" s="633"/>
      <c r="L15" s="412"/>
      <c r="M15" s="402">
        <f>IF(L15="yes",F15*1,F15*0)</f>
        <v>0</v>
      </c>
      <c r="N15" s="402">
        <f t="shared" ref="N15:N31" si="0">IF(L15="no",F15*1,F15*0)</f>
        <v>0</v>
      </c>
      <c r="O15" s="585"/>
      <c r="P15" s="586"/>
      <c r="Q15" s="586"/>
      <c r="R15" s="586"/>
    </row>
    <row r="16" spans="1:18">
      <c r="A16" s="289"/>
      <c r="B16" s="441"/>
      <c r="C16" s="582">
        <f>IF(H16,INDEX(academicrates,I16,J16+I$7)*(1+'Summary Full Cost'!T$11)*'Summary Full Cost'!T$9,0)</f>
        <v>0</v>
      </c>
      <c r="D16" s="496" t="s">
        <v>116</v>
      </c>
      <c r="E16" s="590"/>
      <c r="F16" s="589">
        <f>IF(aflag2=1,E16*C16,L16)</f>
        <v>0</v>
      </c>
      <c r="G16" s="160"/>
      <c r="H16" s="105" t="b">
        <f>AND(ISTEXT(B16), ISTEXT(D16))</f>
        <v>0</v>
      </c>
      <c r="I16" s="105" t="e">
        <f>VLOOKUP(B16,categoryindex,2,0)</f>
        <v>#N/A</v>
      </c>
      <c r="J16" s="105">
        <f>IF(H16,VLOOKUP(D16,unitsindex,2,0),0)</f>
        <v>0</v>
      </c>
      <c r="K16" s="633"/>
      <c r="L16" s="412"/>
      <c r="M16" s="402">
        <f t="shared" ref="M16:M31" si="1">IF(L16="yes",F16*1,F16*0)</f>
        <v>0</v>
      </c>
      <c r="N16" s="402">
        <f t="shared" si="0"/>
        <v>0</v>
      </c>
      <c r="O16" s="585"/>
      <c r="P16" s="586"/>
      <c r="Q16" s="586"/>
      <c r="R16" s="586"/>
    </row>
    <row r="17" spans="1:18">
      <c r="A17" s="289"/>
      <c r="B17" s="441"/>
      <c r="C17" s="582">
        <f>IF(H17,INDEX(academicrates,I17,J17+I$7)*(1+'Summary Full Cost'!T$11)*'Summary Full Cost'!T$9,0)</f>
        <v>0</v>
      </c>
      <c r="D17" s="496" t="s">
        <v>116</v>
      </c>
      <c r="E17" s="590"/>
      <c r="F17" s="589">
        <f t="shared" ref="F17:F29" si="2">IF(aflag2=1,E17*C17,L17)</f>
        <v>0</v>
      </c>
      <c r="G17" s="160"/>
      <c r="H17" s="105" t="b">
        <f t="shared" ref="H17:H28" si="3">AND(ISTEXT(B17), ISTEXT(D17))</f>
        <v>0</v>
      </c>
      <c r="I17" s="105" t="e">
        <f t="shared" ref="I17:I28" si="4">VLOOKUP(B17,categoryindex,2,0)</f>
        <v>#N/A</v>
      </c>
      <c r="J17" s="105">
        <f t="shared" ref="J17:J28" si="5">IF(H17,VLOOKUP(D17,unitsindex,2,0),0)</f>
        <v>0</v>
      </c>
      <c r="K17" s="633"/>
      <c r="L17" s="412"/>
      <c r="M17" s="402">
        <f t="shared" si="1"/>
        <v>0</v>
      </c>
      <c r="N17" s="402">
        <f t="shared" si="0"/>
        <v>0</v>
      </c>
      <c r="O17" s="585"/>
      <c r="P17" s="586"/>
      <c r="Q17" s="586"/>
      <c r="R17" s="586"/>
    </row>
    <row r="18" spans="1:18">
      <c r="A18" s="289"/>
      <c r="B18" s="441"/>
      <c r="C18" s="582">
        <f>IF(H18,INDEX(academicrates,I18,J18+I$7)*(1+'Summary Full Cost'!T$11)*'Summary Full Cost'!T$9,0)</f>
        <v>0</v>
      </c>
      <c r="D18" s="496" t="s">
        <v>116</v>
      </c>
      <c r="E18" s="590"/>
      <c r="F18" s="589">
        <f t="shared" si="2"/>
        <v>0</v>
      </c>
      <c r="G18" s="160"/>
      <c r="H18" s="105" t="b">
        <f t="shared" si="3"/>
        <v>0</v>
      </c>
      <c r="I18" s="105" t="e">
        <f t="shared" si="4"/>
        <v>#N/A</v>
      </c>
      <c r="J18" s="105">
        <f t="shared" si="5"/>
        <v>0</v>
      </c>
      <c r="K18" s="633"/>
      <c r="L18" s="412"/>
      <c r="M18" s="402">
        <f t="shared" si="1"/>
        <v>0</v>
      </c>
      <c r="N18" s="402">
        <f t="shared" si="0"/>
        <v>0</v>
      </c>
      <c r="O18" s="585"/>
      <c r="P18" s="586"/>
      <c r="Q18" s="586"/>
      <c r="R18" s="586"/>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633"/>
      <c r="L19" s="412"/>
      <c r="M19" s="402">
        <f t="shared" si="1"/>
        <v>0</v>
      </c>
      <c r="N19" s="402">
        <f t="shared" si="0"/>
        <v>0</v>
      </c>
      <c r="O19" s="585"/>
      <c r="P19" s="586"/>
      <c r="Q19" s="586"/>
      <c r="R19" s="586"/>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633"/>
      <c r="L20" s="412"/>
      <c r="M20" s="402">
        <f t="shared" si="1"/>
        <v>0</v>
      </c>
      <c r="N20" s="402">
        <f t="shared" si="0"/>
        <v>0</v>
      </c>
      <c r="O20" s="585"/>
      <c r="P20" s="586"/>
      <c r="Q20" s="586"/>
      <c r="R20" s="586"/>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633"/>
      <c r="L21" s="412"/>
      <c r="M21" s="402">
        <f t="shared" si="1"/>
        <v>0</v>
      </c>
      <c r="N21" s="402">
        <f t="shared" si="0"/>
        <v>0</v>
      </c>
      <c r="O21" s="585"/>
      <c r="P21" s="586"/>
      <c r="Q21" s="586"/>
      <c r="R21" s="586"/>
    </row>
    <row r="22" spans="1:18">
      <c r="A22" s="289"/>
      <c r="B22" s="441"/>
      <c r="C22" s="582">
        <f>IF(H22,INDEX(academicrates,I22,J22+I$7)*(1+'Summary Full Cost'!T$11)*'Summary Full Cost'!T$9,0)</f>
        <v>0</v>
      </c>
      <c r="D22" s="496" t="s">
        <v>116</v>
      </c>
      <c r="E22" s="590"/>
      <c r="F22" s="589">
        <f t="shared" si="2"/>
        <v>0</v>
      </c>
      <c r="G22" s="160"/>
      <c r="H22" s="105" t="b">
        <f t="shared" si="3"/>
        <v>0</v>
      </c>
      <c r="I22" s="105" t="e">
        <f t="shared" si="4"/>
        <v>#N/A</v>
      </c>
      <c r="J22" s="105">
        <f t="shared" si="5"/>
        <v>0</v>
      </c>
      <c r="K22" s="633"/>
      <c r="L22" s="412"/>
      <c r="M22" s="402">
        <f t="shared" si="1"/>
        <v>0</v>
      </c>
      <c r="N22" s="402">
        <f t="shared" si="0"/>
        <v>0</v>
      </c>
      <c r="O22" s="585"/>
      <c r="P22" s="586"/>
      <c r="Q22" s="586"/>
      <c r="R22" s="586"/>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633"/>
      <c r="L23" s="412"/>
      <c r="M23" s="402">
        <f t="shared" si="1"/>
        <v>0</v>
      </c>
      <c r="N23" s="402">
        <f t="shared" si="0"/>
        <v>0</v>
      </c>
      <c r="O23" s="585"/>
      <c r="P23" s="586"/>
      <c r="Q23" s="586"/>
      <c r="R23" s="586"/>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633"/>
      <c r="L24" s="412"/>
      <c r="M24" s="402">
        <f t="shared" si="1"/>
        <v>0</v>
      </c>
      <c r="N24" s="402">
        <f t="shared" si="0"/>
        <v>0</v>
      </c>
      <c r="O24" s="585"/>
      <c r="P24" s="586"/>
      <c r="Q24" s="586"/>
      <c r="R24" s="586"/>
    </row>
    <row r="25" spans="1:18">
      <c r="A25" s="289"/>
      <c r="B25" s="441"/>
      <c r="C25" s="582">
        <f>IF(H25,INDEX(academicrates,I25,J25+I$7)*(1+'Summary Full Cost'!T$11)*'Summary Full Cost'!T$9,0)</f>
        <v>0</v>
      </c>
      <c r="D25" s="496" t="s">
        <v>116</v>
      </c>
      <c r="E25" s="590"/>
      <c r="F25" s="589">
        <f t="shared" si="2"/>
        <v>0</v>
      </c>
      <c r="G25" s="160"/>
      <c r="H25" s="105" t="b">
        <f t="shared" si="3"/>
        <v>0</v>
      </c>
      <c r="I25" s="105" t="e">
        <f t="shared" si="4"/>
        <v>#N/A</v>
      </c>
      <c r="J25" s="105">
        <f t="shared" si="5"/>
        <v>0</v>
      </c>
      <c r="K25" s="633"/>
      <c r="L25" s="412"/>
      <c r="M25" s="402">
        <f t="shared" si="1"/>
        <v>0</v>
      </c>
      <c r="N25" s="402">
        <f t="shared" si="0"/>
        <v>0</v>
      </c>
      <c r="O25" s="585"/>
      <c r="P25" s="586"/>
      <c r="Q25" s="586"/>
      <c r="R25" s="586"/>
    </row>
    <row r="26" spans="1:18">
      <c r="A26" s="289"/>
      <c r="B26" s="441"/>
      <c r="C26" s="582">
        <f>IF(H26,INDEX(academicrates,I26,J26+I$7)*(1+'Summary Full Cost'!T$11)*'Summary Full Cost'!T$9,0)</f>
        <v>0</v>
      </c>
      <c r="D26" s="496"/>
      <c r="E26" s="590"/>
      <c r="F26" s="589">
        <f t="shared" si="2"/>
        <v>0</v>
      </c>
      <c r="G26" s="160"/>
      <c r="H26" s="105" t="b">
        <f t="shared" si="3"/>
        <v>0</v>
      </c>
      <c r="I26" s="105" t="e">
        <f t="shared" si="4"/>
        <v>#N/A</v>
      </c>
      <c r="J26" s="105">
        <f t="shared" si="5"/>
        <v>0</v>
      </c>
      <c r="K26" s="633"/>
      <c r="L26" s="412"/>
      <c r="M26" s="402">
        <f t="shared" si="1"/>
        <v>0</v>
      </c>
      <c r="N26" s="402">
        <f t="shared" si="0"/>
        <v>0</v>
      </c>
      <c r="O26" s="585"/>
      <c r="P26" s="586"/>
      <c r="Q26" s="586"/>
      <c r="R26" s="586"/>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633"/>
      <c r="L27" s="412"/>
      <c r="M27" s="402">
        <f t="shared" si="1"/>
        <v>0</v>
      </c>
      <c r="N27" s="402">
        <f t="shared" si="0"/>
        <v>0</v>
      </c>
      <c r="O27" s="585"/>
      <c r="P27" s="586"/>
      <c r="Q27" s="586"/>
      <c r="R27" s="586"/>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633"/>
      <c r="L28" s="412"/>
      <c r="M28" s="402">
        <f t="shared" si="1"/>
        <v>0</v>
      </c>
      <c r="N28" s="402">
        <f t="shared" si="0"/>
        <v>0</v>
      </c>
      <c r="O28" s="585"/>
      <c r="P28" s="586"/>
      <c r="Q28" s="586"/>
      <c r="R28" s="586"/>
    </row>
    <row r="29" spans="1:18">
      <c r="A29" s="289"/>
      <c r="B29" s="441"/>
      <c r="C29" s="582">
        <f>IF(H29,INDEX(academicrates,I29,J29+I$7)*(1+'Summary Full Cost'!T$11)*'Summary Full Cost'!T$9,0)</f>
        <v>0</v>
      </c>
      <c r="D29" s="496"/>
      <c r="E29" s="590"/>
      <c r="F29" s="589">
        <f t="shared" si="2"/>
        <v>0</v>
      </c>
      <c r="G29" s="160"/>
      <c r="H29" s="105" t="b">
        <f>AND(ISTEXT(B29), ISTEXT(D29))</f>
        <v>0</v>
      </c>
      <c r="I29" s="105" t="e">
        <f>VLOOKUP(B29,categoryindex,2,0)</f>
        <v>#N/A</v>
      </c>
      <c r="J29" s="105">
        <f>IF(H29,VLOOKUP(D29,unitsindex,2,0),0)</f>
        <v>0</v>
      </c>
      <c r="K29" s="633"/>
      <c r="L29" s="412"/>
      <c r="M29" s="402">
        <f t="shared" si="1"/>
        <v>0</v>
      </c>
      <c r="N29" s="402">
        <f t="shared" si="0"/>
        <v>0</v>
      </c>
      <c r="O29" s="585"/>
      <c r="P29" s="586"/>
      <c r="Q29" s="586"/>
      <c r="R29" s="586"/>
    </row>
    <row r="30" spans="1:18">
      <c r="A30" s="289"/>
      <c r="B30" s="386" t="s">
        <v>107</v>
      </c>
      <c r="C30" s="440"/>
      <c r="D30" s="496"/>
      <c r="E30" s="644"/>
      <c r="F30" s="589">
        <f>C30</f>
        <v>0</v>
      </c>
      <c r="G30" s="638"/>
      <c r="H30" s="105" t="b">
        <f>AND(ISTEXT(B30), ISTEXT(D30))</f>
        <v>0</v>
      </c>
      <c r="I30" s="105" t="e">
        <f>VLOOKUP(B30,categoryindex,2,0)</f>
        <v>#N/A</v>
      </c>
      <c r="J30" s="105">
        <f>IF(H30,VLOOKUP(D30,unitsindex,2,0),0)</f>
        <v>0</v>
      </c>
      <c r="K30" s="633"/>
      <c r="L30" s="412"/>
      <c r="M30" s="402">
        <f t="shared" si="1"/>
        <v>0</v>
      </c>
      <c r="N30" s="402">
        <f t="shared" si="0"/>
        <v>0</v>
      </c>
      <c r="O30" s="585"/>
      <c r="P30" s="586"/>
      <c r="Q30" s="586"/>
      <c r="R30" s="586"/>
    </row>
    <row r="31" spans="1:18">
      <c r="A31" s="289"/>
      <c r="B31" s="387" t="s">
        <v>118</v>
      </c>
      <c r="C31" s="440"/>
      <c r="D31" s="496"/>
      <c r="E31" s="590"/>
      <c r="F31" s="637">
        <f>C31</f>
        <v>0</v>
      </c>
      <c r="G31" s="638"/>
      <c r="H31" s="105" t="b">
        <f>AND(ISTEXT(B31), ISTEXT(D31))</f>
        <v>0</v>
      </c>
      <c r="I31" s="105" t="e">
        <f>VLOOKUP(B31,categoryindex,2,0)</f>
        <v>#N/A</v>
      </c>
      <c r="J31" s="105">
        <f>IF(H31,VLOOKUP(D31,unitsindex,2,0),0)</f>
        <v>0</v>
      </c>
      <c r="K31" s="633"/>
      <c r="L31" s="412"/>
      <c r="M31" s="402">
        <f t="shared" si="1"/>
        <v>0</v>
      </c>
      <c r="N31" s="402">
        <f t="shared" si="0"/>
        <v>0</v>
      </c>
      <c r="O31" s="585"/>
      <c r="P31" s="586"/>
      <c r="Q31" s="586"/>
      <c r="R31" s="586"/>
    </row>
    <row r="32" spans="1:18">
      <c r="B32" s="408" t="s">
        <v>119</v>
      </c>
      <c r="C32" s="415"/>
      <c r="D32" s="410"/>
      <c r="E32" s="409"/>
      <c r="F32" s="416">
        <f>SUM(F14:F31)</f>
        <v>0</v>
      </c>
      <c r="G32" s="411"/>
      <c r="H32" s="287"/>
      <c r="I32" s="287"/>
      <c r="J32" s="287"/>
      <c r="K32" s="287"/>
      <c r="L32" s="288"/>
      <c r="M32" s="265">
        <f>SUM(M14:M31)</f>
        <v>0</v>
      </c>
      <c r="N32" s="265">
        <f>SUM(N14:N31)</f>
        <v>0</v>
      </c>
      <c r="O32" s="639"/>
      <c r="P32" s="585"/>
      <c r="Q32" s="261">
        <f>N32/('Summary Full Cost'!$T$11+1)</f>
        <v>0</v>
      </c>
      <c r="R32" s="588">
        <f>N32-Q32</f>
        <v>0</v>
      </c>
    </row>
    <row r="33" spans="1:18">
      <c r="D33" s="661"/>
      <c r="F33" s="645"/>
      <c r="L33" s="289"/>
      <c r="M33" s="403"/>
      <c r="N33" s="402"/>
      <c r="O33" s="585"/>
      <c r="P33" s="586"/>
      <c r="Q33" s="586"/>
      <c r="R33" s="586"/>
    </row>
    <row r="34" spans="1:18">
      <c r="A34" s="751" t="s">
        <v>120</v>
      </c>
      <c r="B34" s="752"/>
      <c r="C34" s="752"/>
      <c r="D34" s="752"/>
      <c r="E34" s="752"/>
      <c r="F34" s="752"/>
      <c r="G34" s="752"/>
      <c r="H34" s="580"/>
      <c r="I34" s="580"/>
      <c r="J34" s="580"/>
      <c r="L34" s="289"/>
      <c r="M34" s="404"/>
      <c r="N34" s="402"/>
      <c r="O34" s="585"/>
      <c r="P34" s="586"/>
      <c r="Q34" s="586"/>
      <c r="R34" s="586"/>
    </row>
    <row r="35" spans="1:18">
      <c r="A35" s="752"/>
      <c r="B35" s="752"/>
      <c r="C35" s="752"/>
      <c r="D35" s="752"/>
      <c r="E35" s="752"/>
      <c r="F35" s="752"/>
      <c r="G35" s="752"/>
      <c r="H35" s="580"/>
      <c r="I35" s="580" t="s">
        <v>105</v>
      </c>
      <c r="J35" s="580" t="s">
        <v>106</v>
      </c>
      <c r="L35" s="289"/>
      <c r="M35" s="404"/>
      <c r="N35" s="380"/>
      <c r="O35" s="585"/>
      <c r="P35" s="586"/>
      <c r="Q35" s="586"/>
      <c r="R35" s="586"/>
    </row>
    <row r="36" spans="1:18">
      <c r="A36" s="289"/>
      <c r="B36" s="441"/>
      <c r="C36" s="582">
        <f>IF(H36,INDEX(passrates,I36,2+I$7+J36)*(1+'Summary Full Cost'!T$11),0)</f>
        <v>0</v>
      </c>
      <c r="D36" s="496" t="s">
        <v>116</v>
      </c>
      <c r="E36" s="590"/>
      <c r="F36" s="584">
        <f t="shared" ref="F36:F54" si="6">IF(aflag2=1,E36*C36,L36)</f>
        <v>0</v>
      </c>
      <c r="G36" s="160"/>
      <c r="H36" s="105" t="b">
        <f t="shared" ref="H36:H37" si="7">AND(ISTEXT(B36), ISTEXT(D36))</f>
        <v>0</v>
      </c>
      <c r="I36" s="105" t="e">
        <f>MATCH(B36,supportstaff,0)</f>
        <v>#N/A</v>
      </c>
      <c r="J36" s="105">
        <f>IF(H36,VLOOKUP(D36,unitsindex,2,0),0)</f>
        <v>0</v>
      </c>
      <c r="K36" s="633"/>
      <c r="L36" s="412"/>
      <c r="M36" s="402">
        <f>IF(L36="Yes",F36*1,F36*0)</f>
        <v>0</v>
      </c>
      <c r="N36" s="402">
        <f t="shared" ref="N36:N56" si="8">IF(L36="no",F36*1,F36*0)</f>
        <v>0</v>
      </c>
      <c r="O36" s="585"/>
      <c r="P36" s="586"/>
      <c r="Q36" s="586"/>
      <c r="R36" s="586"/>
    </row>
    <row r="37" spans="1:18">
      <c r="A37" s="289"/>
      <c r="B37" s="441"/>
      <c r="C37" s="582">
        <f>IF(H37,INDEX(passrates,I37,2+I$7+J37)*(1+'Summary Full Cost'!T$11),0)</f>
        <v>0</v>
      </c>
      <c r="D37" s="496" t="s">
        <v>116</v>
      </c>
      <c r="E37" s="590"/>
      <c r="F37" s="584">
        <f t="shared" si="6"/>
        <v>0</v>
      </c>
      <c r="G37" s="497"/>
      <c r="H37" s="105" t="b">
        <f t="shared" si="7"/>
        <v>0</v>
      </c>
      <c r="I37" s="105" t="e">
        <f>MATCH(B37,supportstaff,0)</f>
        <v>#N/A</v>
      </c>
      <c r="J37" s="105">
        <f>IF(H37,VLOOKUP(D37,unitsindex,2,0),0)</f>
        <v>0</v>
      </c>
      <c r="K37" s="633"/>
      <c r="L37" s="412"/>
      <c r="M37" s="402">
        <f t="shared" ref="M37:M56" si="9">IF(L37="Yes",F37*1,F37*0)</f>
        <v>0</v>
      </c>
      <c r="N37" s="402">
        <f t="shared" si="8"/>
        <v>0</v>
      </c>
      <c r="O37" s="585"/>
      <c r="P37" s="586"/>
      <c r="Q37" s="586"/>
      <c r="R37" s="586"/>
    </row>
    <row r="38" spans="1:18">
      <c r="A38" s="289"/>
      <c r="B38" s="441"/>
      <c r="C38" s="582">
        <f>IF(H38,INDEX(passrates,I38,2+I$7+J38)*(1+'Summary Full Cost'!T$11),0)</f>
        <v>0</v>
      </c>
      <c r="D38" s="496" t="s">
        <v>116</v>
      </c>
      <c r="E38" s="590"/>
      <c r="F38" s="584">
        <f t="shared" si="6"/>
        <v>0</v>
      </c>
      <c r="G38" s="497"/>
      <c r="H38" s="105" t="b">
        <f>AND(ISTEXT(B38), ISTEXT(D38))</f>
        <v>0</v>
      </c>
      <c r="I38" s="105" t="e">
        <f>MATCH(B38,supportstaff,0)</f>
        <v>#N/A</v>
      </c>
      <c r="J38" s="105">
        <f>IF(H38,VLOOKUP(D38,unitsindex,2,0),0)</f>
        <v>0</v>
      </c>
      <c r="K38" s="633"/>
      <c r="L38" s="412"/>
      <c r="M38" s="402">
        <f t="shared" si="9"/>
        <v>0</v>
      </c>
      <c r="N38" s="402">
        <f t="shared" si="8"/>
        <v>0</v>
      </c>
      <c r="O38" s="585"/>
      <c r="P38" s="586"/>
      <c r="Q38" s="586"/>
      <c r="R38" s="586"/>
    </row>
    <row r="39" spans="1:18">
      <c r="A39" s="289"/>
      <c r="B39" s="441"/>
      <c r="C39" s="582">
        <f>IF(H39,INDEX(passrates,I39,2+I$7+J39)*(1+'Summary Full Cost'!T$11),0)</f>
        <v>0</v>
      </c>
      <c r="D39" s="496" t="s">
        <v>116</v>
      </c>
      <c r="E39" s="590"/>
      <c r="F39" s="584">
        <f t="shared" si="6"/>
        <v>0</v>
      </c>
      <c r="G39" s="497"/>
      <c r="H39" s="105" t="b">
        <f>AND(ISTEXT(B39), ISTEXT(D39))</f>
        <v>0</v>
      </c>
      <c r="I39" s="105" t="e">
        <f>MATCH(B39,supportstaff,0)</f>
        <v>#N/A</v>
      </c>
      <c r="J39" s="105">
        <f>IF(H39,VLOOKUP(D39,unitsindex,2,0),0)</f>
        <v>0</v>
      </c>
      <c r="K39" s="633"/>
      <c r="L39" s="412"/>
      <c r="M39" s="402">
        <f t="shared" si="9"/>
        <v>0</v>
      </c>
      <c r="N39" s="402">
        <f t="shared" si="8"/>
        <v>0</v>
      </c>
      <c r="O39" s="585"/>
      <c r="P39" s="586"/>
      <c r="Q39" s="586"/>
      <c r="R39" s="586"/>
    </row>
    <row r="40" spans="1:18">
      <c r="A40" s="289"/>
      <c r="B40" s="441"/>
      <c r="C40" s="582">
        <f>IF(H40,INDEX(passrates,I40,2+I$7+J40)*(1+'Summary Full Cost'!T$11),0)</f>
        <v>0</v>
      </c>
      <c r="D40" s="496" t="s">
        <v>116</v>
      </c>
      <c r="E40" s="590"/>
      <c r="F40" s="584">
        <f t="shared" si="6"/>
        <v>0</v>
      </c>
      <c r="G40" s="497"/>
      <c r="H40" s="105" t="b">
        <f t="shared" ref="H40:H52" si="10">AND(ISTEXT(B40), ISTEXT(D40))</f>
        <v>0</v>
      </c>
      <c r="I40" s="105" t="e">
        <f t="shared" ref="I40:I52" si="11">MATCH(B40,supportstaff,0)</f>
        <v>#N/A</v>
      </c>
      <c r="J40" s="105">
        <f t="shared" ref="J40:J52" si="12">IF(H40,VLOOKUP(D40,unitsindex,2,0),0)</f>
        <v>0</v>
      </c>
      <c r="K40" s="633"/>
      <c r="L40" s="412"/>
      <c r="M40" s="402">
        <f t="shared" si="9"/>
        <v>0</v>
      </c>
      <c r="N40" s="402">
        <f t="shared" si="8"/>
        <v>0</v>
      </c>
      <c r="O40" s="585"/>
      <c r="P40" s="586"/>
      <c r="Q40" s="586"/>
      <c r="R40" s="586"/>
    </row>
    <row r="41" spans="1:18">
      <c r="A41" s="289"/>
      <c r="B41" s="441"/>
      <c r="C41" s="582">
        <f>IF(H41,INDEX(passrates,I41,2+I$7+J41)*(1+'Summary Full Cost'!T$11),0)</f>
        <v>0</v>
      </c>
      <c r="D41" s="496" t="s">
        <v>116</v>
      </c>
      <c r="E41" s="590"/>
      <c r="F41" s="584">
        <f t="shared" si="6"/>
        <v>0</v>
      </c>
      <c r="G41" s="497"/>
      <c r="H41" s="105" t="b">
        <f t="shared" si="10"/>
        <v>0</v>
      </c>
      <c r="I41" s="105" t="e">
        <f t="shared" si="11"/>
        <v>#N/A</v>
      </c>
      <c r="J41" s="105">
        <f t="shared" si="12"/>
        <v>0</v>
      </c>
      <c r="K41" s="633"/>
      <c r="L41" s="412"/>
      <c r="M41" s="402">
        <f t="shared" si="9"/>
        <v>0</v>
      </c>
      <c r="N41" s="402">
        <f t="shared" si="8"/>
        <v>0</v>
      </c>
      <c r="O41" s="585"/>
      <c r="P41" s="586"/>
      <c r="Q41" s="586"/>
      <c r="R41" s="586"/>
    </row>
    <row r="42" spans="1:18">
      <c r="A42" s="289"/>
      <c r="B42" s="441"/>
      <c r="C42" s="582">
        <f>IF(H42,INDEX(passrates,I42,2+I$7+J42)*(1+'Summary Full Cost'!T$11),0)</f>
        <v>0</v>
      </c>
      <c r="D42" s="496" t="s">
        <v>116</v>
      </c>
      <c r="E42" s="590"/>
      <c r="F42" s="584">
        <f t="shared" si="6"/>
        <v>0</v>
      </c>
      <c r="G42" s="497"/>
      <c r="H42" s="105" t="b">
        <f t="shared" si="10"/>
        <v>0</v>
      </c>
      <c r="I42" s="105" t="e">
        <f t="shared" si="11"/>
        <v>#N/A</v>
      </c>
      <c r="J42" s="105">
        <f t="shared" si="12"/>
        <v>0</v>
      </c>
      <c r="K42" s="633"/>
      <c r="L42" s="412"/>
      <c r="M42" s="402">
        <f t="shared" si="9"/>
        <v>0</v>
      </c>
      <c r="N42" s="402">
        <f t="shared" si="8"/>
        <v>0</v>
      </c>
      <c r="O42" s="585"/>
      <c r="P42" s="586"/>
      <c r="Q42" s="586"/>
      <c r="R42" s="586"/>
    </row>
    <row r="43" spans="1:18">
      <c r="A43" s="289"/>
      <c r="B43" s="441"/>
      <c r="C43" s="582">
        <f>IF(H43,INDEX(passrates,I43,2+I$7+J43)*(1+'Summary Full Cost'!T$11),0)</f>
        <v>0</v>
      </c>
      <c r="D43" s="496" t="s">
        <v>116</v>
      </c>
      <c r="E43" s="590"/>
      <c r="F43" s="584">
        <f t="shared" si="6"/>
        <v>0</v>
      </c>
      <c r="G43" s="497"/>
      <c r="H43" s="105" t="b">
        <f t="shared" si="10"/>
        <v>0</v>
      </c>
      <c r="I43" s="105" t="e">
        <f t="shared" si="11"/>
        <v>#N/A</v>
      </c>
      <c r="J43" s="105">
        <f t="shared" si="12"/>
        <v>0</v>
      </c>
      <c r="K43" s="633"/>
      <c r="L43" s="412"/>
      <c r="M43" s="402">
        <f t="shared" si="9"/>
        <v>0</v>
      </c>
      <c r="N43" s="402">
        <f t="shared" si="8"/>
        <v>0</v>
      </c>
      <c r="O43" s="585"/>
      <c r="P43" s="586"/>
      <c r="Q43" s="586"/>
      <c r="R43" s="586"/>
    </row>
    <row r="44" spans="1:18">
      <c r="A44" s="289"/>
      <c r="B44" s="614"/>
      <c r="C44" s="582">
        <f>IF(H44,INDEX(passrates,I44,2+I$7+J44)*(1+'Summary Full Cost'!T$11),0)</f>
        <v>0</v>
      </c>
      <c r="D44" s="496"/>
      <c r="E44" s="590"/>
      <c r="F44" s="584">
        <f t="shared" si="6"/>
        <v>0</v>
      </c>
      <c r="G44" s="497"/>
      <c r="H44" s="105" t="b">
        <f t="shared" si="10"/>
        <v>0</v>
      </c>
      <c r="I44" s="105" t="e">
        <f t="shared" si="11"/>
        <v>#N/A</v>
      </c>
      <c r="J44" s="105">
        <f t="shared" si="12"/>
        <v>0</v>
      </c>
      <c r="K44" s="633"/>
      <c r="L44" s="412"/>
      <c r="M44" s="402">
        <f t="shared" si="9"/>
        <v>0</v>
      </c>
      <c r="N44" s="402">
        <f t="shared" si="8"/>
        <v>0</v>
      </c>
      <c r="O44" s="585"/>
      <c r="P44" s="586"/>
      <c r="Q44" s="586"/>
      <c r="R44" s="586"/>
    </row>
    <row r="45" spans="1:18">
      <c r="A45" s="289"/>
      <c r="B45" s="614"/>
      <c r="C45" s="582">
        <f>IF(H45,INDEX(passrates,I45,2+I$7+J45)*(1+'Summary Full Cost'!T$11),0)</f>
        <v>0</v>
      </c>
      <c r="D45" s="496"/>
      <c r="E45" s="590"/>
      <c r="F45" s="584">
        <f t="shared" si="6"/>
        <v>0</v>
      </c>
      <c r="G45" s="497"/>
      <c r="H45" s="105" t="b">
        <f t="shared" si="10"/>
        <v>0</v>
      </c>
      <c r="I45" s="105" t="e">
        <f t="shared" si="11"/>
        <v>#N/A</v>
      </c>
      <c r="J45" s="105">
        <f t="shared" si="12"/>
        <v>0</v>
      </c>
      <c r="K45" s="633"/>
      <c r="L45" s="412"/>
      <c r="M45" s="402">
        <f t="shared" si="9"/>
        <v>0</v>
      </c>
      <c r="N45" s="402">
        <f t="shared" si="8"/>
        <v>0</v>
      </c>
      <c r="O45" s="585"/>
      <c r="P45" s="586"/>
      <c r="Q45" s="586"/>
      <c r="R45" s="586"/>
    </row>
    <row r="46" spans="1:18">
      <c r="A46" s="289"/>
      <c r="B46" s="614"/>
      <c r="C46" s="582">
        <f>IF(H46,INDEX(passrates,I46,2+I$7+J46)*(1+'Summary Full Cost'!T$11),0)</f>
        <v>0</v>
      </c>
      <c r="D46" s="496"/>
      <c r="E46" s="590"/>
      <c r="F46" s="584">
        <f t="shared" si="6"/>
        <v>0</v>
      </c>
      <c r="G46" s="497"/>
      <c r="H46" s="105" t="b">
        <f t="shared" si="10"/>
        <v>0</v>
      </c>
      <c r="I46" s="105" t="e">
        <f t="shared" si="11"/>
        <v>#N/A</v>
      </c>
      <c r="J46" s="105">
        <f t="shared" si="12"/>
        <v>0</v>
      </c>
      <c r="K46" s="633"/>
      <c r="L46" s="412"/>
      <c r="M46" s="402">
        <f t="shared" si="9"/>
        <v>0</v>
      </c>
      <c r="N46" s="402">
        <f t="shared" si="8"/>
        <v>0</v>
      </c>
      <c r="O46" s="585"/>
      <c r="P46" s="586"/>
      <c r="Q46" s="586"/>
      <c r="R46" s="586"/>
    </row>
    <row r="47" spans="1:18">
      <c r="A47" s="289"/>
      <c r="B47" s="614"/>
      <c r="C47" s="582">
        <f>IF(H47,INDEX(passrates,I47,2+I$7+J47)*(1+'Summary Full Cost'!T$11),0)</f>
        <v>0</v>
      </c>
      <c r="D47" s="496"/>
      <c r="E47" s="590"/>
      <c r="F47" s="584">
        <f t="shared" si="6"/>
        <v>0</v>
      </c>
      <c r="G47" s="497"/>
      <c r="H47" s="105" t="b">
        <f t="shared" si="10"/>
        <v>0</v>
      </c>
      <c r="I47" s="105" t="e">
        <f t="shared" si="11"/>
        <v>#N/A</v>
      </c>
      <c r="J47" s="105">
        <f t="shared" si="12"/>
        <v>0</v>
      </c>
      <c r="K47" s="633"/>
      <c r="L47" s="412"/>
      <c r="M47" s="402">
        <f t="shared" si="9"/>
        <v>0</v>
      </c>
      <c r="N47" s="402">
        <f t="shared" si="8"/>
        <v>0</v>
      </c>
      <c r="O47" s="585"/>
      <c r="P47" s="586"/>
      <c r="Q47" s="586"/>
      <c r="R47" s="586"/>
    </row>
    <row r="48" spans="1:18">
      <c r="A48" s="289"/>
      <c r="B48" s="614"/>
      <c r="C48" s="582">
        <f>IF(H48,INDEX(passrates,I48,2+I$7+J48)*(1+'Summary Full Cost'!T$11),0)</f>
        <v>0</v>
      </c>
      <c r="D48" s="496"/>
      <c r="E48" s="590"/>
      <c r="F48" s="584">
        <f t="shared" si="6"/>
        <v>0</v>
      </c>
      <c r="G48" s="497"/>
      <c r="H48" s="105" t="b">
        <f t="shared" si="10"/>
        <v>0</v>
      </c>
      <c r="I48" s="105" t="e">
        <f t="shared" si="11"/>
        <v>#N/A</v>
      </c>
      <c r="J48" s="105">
        <f t="shared" si="12"/>
        <v>0</v>
      </c>
      <c r="K48" s="633"/>
      <c r="L48" s="412"/>
      <c r="M48" s="402">
        <f t="shared" si="9"/>
        <v>0</v>
      </c>
      <c r="N48" s="402">
        <f t="shared" si="8"/>
        <v>0</v>
      </c>
      <c r="O48" s="585"/>
      <c r="P48" s="586"/>
      <c r="Q48" s="586"/>
      <c r="R48" s="586"/>
    </row>
    <row r="49" spans="1:21">
      <c r="A49" s="289"/>
      <c r="B49" s="614"/>
      <c r="C49" s="582">
        <f>IF(H49,INDEX(passrates,I49,2+I$7+J49)*(1+'Summary Full Cost'!T$11),0)</f>
        <v>0</v>
      </c>
      <c r="D49" s="496"/>
      <c r="E49" s="590"/>
      <c r="F49" s="584">
        <f t="shared" si="6"/>
        <v>0</v>
      </c>
      <c r="G49" s="497"/>
      <c r="H49" s="105" t="b">
        <f t="shared" si="10"/>
        <v>0</v>
      </c>
      <c r="I49" s="105" t="e">
        <f t="shared" si="11"/>
        <v>#N/A</v>
      </c>
      <c r="J49" s="105">
        <f t="shared" si="12"/>
        <v>0</v>
      </c>
      <c r="K49" s="633"/>
      <c r="L49" s="412"/>
      <c r="M49" s="402">
        <f t="shared" si="9"/>
        <v>0</v>
      </c>
      <c r="N49" s="402">
        <f t="shared" si="8"/>
        <v>0</v>
      </c>
      <c r="O49" s="585"/>
      <c r="P49" s="586"/>
      <c r="Q49" s="586"/>
      <c r="R49" s="586"/>
    </row>
    <row r="50" spans="1:21">
      <c r="A50" s="289"/>
      <c r="B50" s="614"/>
      <c r="C50" s="582">
        <f>IF(H50,INDEX(passrates,I50,2+I$7+J50)*(1+'Summary Full Cost'!T$11),0)</f>
        <v>0</v>
      </c>
      <c r="D50" s="496"/>
      <c r="E50" s="590"/>
      <c r="F50" s="584">
        <f t="shared" si="6"/>
        <v>0</v>
      </c>
      <c r="G50" s="497"/>
      <c r="H50" s="105" t="b">
        <f t="shared" si="10"/>
        <v>0</v>
      </c>
      <c r="I50" s="105" t="e">
        <f t="shared" si="11"/>
        <v>#N/A</v>
      </c>
      <c r="J50" s="105">
        <f t="shared" si="12"/>
        <v>0</v>
      </c>
      <c r="K50" s="633"/>
      <c r="L50" s="412"/>
      <c r="M50" s="402">
        <f t="shared" si="9"/>
        <v>0</v>
      </c>
      <c r="N50" s="402">
        <f t="shared" si="8"/>
        <v>0</v>
      </c>
      <c r="O50" s="585"/>
      <c r="P50" s="586"/>
      <c r="Q50" s="586"/>
      <c r="R50" s="586"/>
    </row>
    <row r="51" spans="1:21">
      <c r="A51" s="289"/>
      <c r="B51" s="614"/>
      <c r="C51" s="582">
        <f>IF(H51,INDEX(passrates,I51,2+I$7+J51)*(1+'Summary Full Cost'!T$11),0)</f>
        <v>0</v>
      </c>
      <c r="D51" s="496"/>
      <c r="E51" s="590"/>
      <c r="F51" s="584">
        <f t="shared" si="6"/>
        <v>0</v>
      </c>
      <c r="G51" s="497"/>
      <c r="H51" s="105" t="b">
        <f t="shared" si="10"/>
        <v>0</v>
      </c>
      <c r="I51" s="105" t="e">
        <f t="shared" si="11"/>
        <v>#N/A</v>
      </c>
      <c r="J51" s="105">
        <f t="shared" si="12"/>
        <v>0</v>
      </c>
      <c r="K51" s="633"/>
      <c r="L51" s="412"/>
      <c r="M51" s="402">
        <f t="shared" si="9"/>
        <v>0</v>
      </c>
      <c r="N51" s="402">
        <f t="shared" si="8"/>
        <v>0</v>
      </c>
      <c r="O51" s="585"/>
      <c r="P51" s="586"/>
      <c r="Q51" s="586"/>
      <c r="R51" s="586"/>
    </row>
    <row r="52" spans="1:21">
      <c r="A52" s="289"/>
      <c r="B52" s="614"/>
      <c r="C52" s="582">
        <f>IF(H52,INDEX(passrates,I52,2+I$7+J52)*(1+'Summary Full Cost'!T$11),0)</f>
        <v>0</v>
      </c>
      <c r="D52" s="496"/>
      <c r="E52" s="590"/>
      <c r="F52" s="584">
        <f t="shared" si="6"/>
        <v>0</v>
      </c>
      <c r="G52" s="497"/>
      <c r="H52" s="105" t="b">
        <f t="shared" si="10"/>
        <v>0</v>
      </c>
      <c r="I52" s="105" t="e">
        <f t="shared" si="11"/>
        <v>#N/A</v>
      </c>
      <c r="J52" s="105">
        <f t="shared" si="12"/>
        <v>0</v>
      </c>
      <c r="K52" s="633"/>
      <c r="L52" s="412"/>
      <c r="M52" s="402">
        <f t="shared" si="9"/>
        <v>0</v>
      </c>
      <c r="N52" s="402">
        <f t="shared" si="8"/>
        <v>0</v>
      </c>
      <c r="O52" s="585"/>
      <c r="P52" s="586"/>
      <c r="Q52" s="586"/>
      <c r="R52" s="586"/>
    </row>
    <row r="53" spans="1:21">
      <c r="A53" s="289"/>
      <c r="B53" s="614"/>
      <c r="C53" s="582">
        <f>IF(H53,INDEX(passrates,I53,2+I$7+J53)*(1+'Summary Full Cost'!T$11),0)</f>
        <v>0</v>
      </c>
      <c r="D53" s="496"/>
      <c r="E53" s="590"/>
      <c r="F53" s="584">
        <f t="shared" si="6"/>
        <v>0</v>
      </c>
      <c r="G53" s="497"/>
      <c r="H53" s="105" t="b">
        <f>AND(ISTEXT(B53), ISTEXT(D53))</f>
        <v>0</v>
      </c>
      <c r="I53" s="105" t="e">
        <f>MATCH(B53,supportstaff,0)</f>
        <v>#N/A</v>
      </c>
      <c r="J53" s="105">
        <f>IF(H53,VLOOKUP(D53,unitsindex,2,0),0)</f>
        <v>0</v>
      </c>
      <c r="K53" s="633"/>
      <c r="L53" s="412"/>
      <c r="M53" s="402">
        <f t="shared" si="9"/>
        <v>0</v>
      </c>
      <c r="N53" s="402">
        <f t="shared" si="8"/>
        <v>0</v>
      </c>
      <c r="O53" s="585"/>
      <c r="P53" s="586"/>
      <c r="Q53" s="586"/>
      <c r="R53" s="586"/>
    </row>
    <row r="54" spans="1:21">
      <c r="A54" s="289"/>
      <c r="B54" s="614"/>
      <c r="C54" s="582">
        <f>IF(H54,INDEX(passrates,I54,2+I$7+J54)*(1+'Summary Full Cost'!T$11),0)</f>
        <v>0</v>
      </c>
      <c r="D54" s="496"/>
      <c r="E54" s="590"/>
      <c r="F54" s="584">
        <f t="shared" si="6"/>
        <v>0</v>
      </c>
      <c r="G54" s="497"/>
      <c r="H54" s="105" t="b">
        <f>AND(ISTEXT(B54), ISTEXT(D54))</f>
        <v>0</v>
      </c>
      <c r="I54" s="105" t="e">
        <f>MATCH(B54,supportstaff,0)</f>
        <v>#N/A</v>
      </c>
      <c r="J54" s="105">
        <f>IF(H54,VLOOKUP(D54,unitsindex,2,0),0)</f>
        <v>0</v>
      </c>
      <c r="K54" s="633"/>
      <c r="L54" s="412"/>
      <c r="M54" s="402">
        <f t="shared" si="9"/>
        <v>0</v>
      </c>
      <c r="N54" s="402">
        <f t="shared" si="8"/>
        <v>0</v>
      </c>
      <c r="O54" s="585"/>
      <c r="P54" s="586"/>
      <c r="Q54" s="586"/>
      <c r="R54" s="586"/>
    </row>
    <row r="55" spans="1:21">
      <c r="A55" s="289"/>
      <c r="B55" s="386" t="s">
        <v>107</v>
      </c>
      <c r="C55" s="440"/>
      <c r="D55" s="496"/>
      <c r="E55" s="590"/>
      <c r="F55" s="589">
        <f>C55</f>
        <v>0</v>
      </c>
      <c r="G55" s="497"/>
      <c r="H55" s="105" t="b">
        <f>AND(ISTEXT(B55), ISTEXT(D55))</f>
        <v>0</v>
      </c>
      <c r="I55" s="105" t="e">
        <f>MATCH(B55,supportstaff,0)</f>
        <v>#N/A</v>
      </c>
      <c r="J55" s="105">
        <f>IF(H55,VLOOKUP(D55,unitsindex,2,0),0)</f>
        <v>0</v>
      </c>
      <c r="K55" s="633"/>
      <c r="L55" s="412"/>
      <c r="M55" s="402">
        <f t="shared" si="9"/>
        <v>0</v>
      </c>
      <c r="N55" s="402">
        <f t="shared" si="8"/>
        <v>0</v>
      </c>
      <c r="O55" s="585"/>
      <c r="P55" s="586"/>
      <c r="Q55" s="586"/>
      <c r="R55" s="586"/>
      <c r="U55" s="105" t="s">
        <v>170</v>
      </c>
    </row>
    <row r="56" spans="1:21">
      <c r="A56" s="289"/>
      <c r="B56" s="387" t="s">
        <v>118</v>
      </c>
      <c r="C56" s="440"/>
      <c r="D56" s="496"/>
      <c r="E56" s="590"/>
      <c r="F56" s="589">
        <f>C56</f>
        <v>0</v>
      </c>
      <c r="G56" s="160"/>
      <c r="H56" s="105" t="b">
        <f>AND(ISTEXT(B56), ISTEXT(D56))</f>
        <v>0</v>
      </c>
      <c r="I56" s="105" t="e">
        <f>MATCH(B56,supportstaff,0)</f>
        <v>#N/A</v>
      </c>
      <c r="J56" s="105">
        <f>IF(H56,VLOOKUP(D56,unitsindex,2,0),0)</f>
        <v>0</v>
      </c>
      <c r="K56" s="633"/>
      <c r="L56" s="412"/>
      <c r="M56" s="402">
        <f t="shared" si="9"/>
        <v>0</v>
      </c>
      <c r="N56" s="402">
        <f t="shared" si="8"/>
        <v>0</v>
      </c>
      <c r="O56" s="585"/>
      <c r="P56" s="586"/>
      <c r="Q56" s="586"/>
      <c r="R56" s="586"/>
    </row>
    <row r="57" spans="1:21" ht="17" customHeight="1">
      <c r="B57" s="408" t="s">
        <v>166</v>
      </c>
      <c r="C57" s="409"/>
      <c r="D57" s="410"/>
      <c r="E57" s="409"/>
      <c r="F57" s="416">
        <f>SUM(F36:F56)</f>
        <v>0</v>
      </c>
      <c r="G57" s="411"/>
      <c r="H57" s="287"/>
      <c r="I57" s="287"/>
      <c r="J57" s="287"/>
      <c r="K57" s="287"/>
      <c r="L57" s="297"/>
      <c r="M57" s="265">
        <f>SUM(M36:M56)</f>
        <v>0</v>
      </c>
      <c r="N57" s="266">
        <f>SUM(N36:N56)</f>
        <v>0</v>
      </c>
      <c r="O57" s="634"/>
      <c r="P57" s="585"/>
      <c r="Q57" s="261">
        <f>N57/('Summary Full Cost'!$T$11+1)</f>
        <v>0</v>
      </c>
      <c r="R57" s="588">
        <f>N57-Q57</f>
        <v>0</v>
      </c>
    </row>
    <row r="58" spans="1:21">
      <c r="A58" s="289"/>
      <c r="B58" s="289"/>
      <c r="C58" s="646"/>
      <c r="D58" s="647"/>
      <c r="E58" s="289"/>
      <c r="F58" s="412"/>
      <c r="G58" s="289"/>
      <c r="K58" s="633"/>
      <c r="L58" s="412"/>
      <c r="M58" s="385"/>
      <c r="N58" s="385"/>
      <c r="O58" s="289"/>
    </row>
    <row r="59" spans="1:21" s="447" customFormat="1" ht="17" customHeight="1">
      <c r="B59" s="421" t="s">
        <v>123</v>
      </c>
      <c r="C59" s="422"/>
      <c r="D59" s="423"/>
      <c r="E59" s="422"/>
      <c r="F59" s="431">
        <f>F32+F57</f>
        <v>0</v>
      </c>
      <c r="G59" s="356"/>
      <c r="H59" s="294"/>
      <c r="I59" s="294"/>
      <c r="J59" s="355"/>
      <c r="K59" s="355"/>
      <c r="L59" s="295"/>
      <c r="M59" s="385"/>
      <c r="N59" s="385"/>
      <c r="O59" s="297"/>
      <c r="P59" s="289"/>
      <c r="R59" s="635"/>
    </row>
    <row r="60" spans="1:21" s="447" customFormat="1" ht="17" customHeight="1">
      <c r="B60" s="105" t="s">
        <v>124</v>
      </c>
      <c r="C60" s="105"/>
      <c r="D60" s="661"/>
      <c r="E60" s="105"/>
      <c r="F60" s="432">
        <f>M32+M57</f>
        <v>0</v>
      </c>
      <c r="G60" s="289"/>
      <c r="L60" s="300"/>
      <c r="M60" s="301"/>
      <c r="N60" s="385"/>
      <c r="O60" s="289"/>
      <c r="P60" s="289"/>
      <c r="R60" s="635"/>
    </row>
    <row r="61" spans="1:21" s="447" customFormat="1" ht="17" customHeight="1">
      <c r="B61" s="105" t="s">
        <v>125</v>
      </c>
      <c r="C61" s="105"/>
      <c r="D61" s="661"/>
      <c r="E61" s="105"/>
      <c r="F61" s="432">
        <f>N32+N57</f>
        <v>0</v>
      </c>
      <c r="G61" s="289"/>
      <c r="L61" s="390"/>
      <c r="M61" s="302"/>
      <c r="N61" s="385"/>
      <c r="O61" s="289"/>
      <c r="P61" s="289"/>
      <c r="R61" s="635"/>
    </row>
    <row r="62" spans="1:21" s="447" customFormat="1" ht="17" customHeight="1">
      <c r="B62" s="289"/>
      <c r="C62" s="289"/>
      <c r="D62" s="599"/>
      <c r="E62" s="289"/>
      <c r="F62" s="600"/>
      <c r="G62" s="289"/>
      <c r="L62" s="390"/>
      <c r="M62" s="302"/>
      <c r="N62" s="385"/>
      <c r="O62" s="289"/>
      <c r="P62" s="289"/>
      <c r="R62" s="635"/>
    </row>
    <row r="63" spans="1:21" s="447" customFormat="1" ht="16.5" customHeight="1">
      <c r="B63" s="289"/>
      <c r="C63" s="289"/>
      <c r="D63" s="599"/>
      <c r="E63" s="289"/>
      <c r="F63" s="600"/>
      <c r="G63" s="289"/>
      <c r="L63" s="301"/>
      <c r="M63" s="302"/>
      <c r="N63" s="385"/>
      <c r="O63" s="289"/>
      <c r="P63" s="289"/>
      <c r="R63" s="635"/>
    </row>
    <row r="64" spans="1:21" ht="16">
      <c r="A64" s="304"/>
      <c r="B64" s="779" t="s">
        <v>126</v>
      </c>
      <c r="C64" s="780"/>
      <c r="D64" s="780"/>
      <c r="E64" s="780"/>
      <c r="F64" s="781"/>
      <c r="G64" s="660"/>
      <c r="H64" s="633"/>
      <c r="I64" s="633"/>
      <c r="J64" s="633"/>
      <c r="K64" s="633"/>
      <c r="L64" s="412"/>
      <c r="M64" s="643"/>
      <c r="N64" s="289"/>
      <c r="O64" s="289"/>
    </row>
    <row r="65" spans="1:15" ht="16">
      <c r="A65" s="304"/>
      <c r="B65" s="391"/>
      <c r="C65" s="309" t="s">
        <v>127</v>
      </c>
      <c r="D65" s="310"/>
      <c r="E65" s="309" t="s">
        <v>128</v>
      </c>
      <c r="F65" s="393"/>
      <c r="G65" s="660"/>
      <c r="H65" s="633"/>
      <c r="I65" s="633"/>
      <c r="J65" s="633"/>
      <c r="K65" s="633"/>
      <c r="L65" s="412"/>
      <c r="M65" s="643"/>
      <c r="N65" s="289"/>
      <c r="O65" s="289"/>
    </row>
    <row r="66" spans="1:15" ht="16">
      <c r="A66" s="304"/>
      <c r="B66" s="443" t="s">
        <v>167</v>
      </c>
      <c r="C66" s="309">
        <v>0</v>
      </c>
      <c r="D66" s="310"/>
      <c r="E66" s="309">
        <v>1</v>
      </c>
      <c r="F66" s="418">
        <f>C66*E66</f>
        <v>0</v>
      </c>
      <c r="G66" s="660"/>
      <c r="H66" s="633"/>
      <c r="I66" s="633"/>
      <c r="J66" s="633"/>
      <c r="K66" s="633"/>
      <c r="L66" s="412"/>
      <c r="M66" s="643"/>
      <c r="N66" s="289"/>
      <c r="O66" s="289"/>
    </row>
    <row r="67" spans="1:15" ht="16">
      <c r="A67" s="304"/>
      <c r="B67" s="187" t="s">
        <v>130</v>
      </c>
      <c r="C67" s="312"/>
      <c r="D67" s="313"/>
      <c r="E67" s="184"/>
      <c r="F67" s="418">
        <f>C67*E67</f>
        <v>0</v>
      </c>
      <c r="G67" s="171"/>
      <c r="H67" s="633"/>
      <c r="I67" s="633"/>
      <c r="J67" s="633"/>
      <c r="K67" s="633"/>
      <c r="L67" s="412"/>
      <c r="M67" s="643"/>
      <c r="N67" s="289"/>
      <c r="O67" s="289"/>
    </row>
    <row r="68" spans="1:15" ht="16">
      <c r="A68" s="304"/>
      <c r="B68" s="187" t="s">
        <v>131</v>
      </c>
      <c r="C68" s="312"/>
      <c r="D68" s="313"/>
      <c r="E68" s="184"/>
      <c r="F68" s="418">
        <f>C68*E68</f>
        <v>0</v>
      </c>
      <c r="G68" s="171"/>
      <c r="H68" s="633"/>
      <c r="I68" s="633"/>
      <c r="J68" s="633"/>
      <c r="K68" s="633"/>
      <c r="L68" s="412"/>
      <c r="M68" s="643"/>
      <c r="N68" s="289"/>
      <c r="O68" s="289"/>
    </row>
    <row r="69" spans="1:15" ht="17" thickBot="1">
      <c r="A69" s="304"/>
      <c r="B69" s="316" t="s">
        <v>132</v>
      </c>
      <c r="C69" s="317"/>
      <c r="D69" s="318"/>
      <c r="E69" s="319"/>
      <c r="F69" s="339">
        <f>SUM(F66:F68)</f>
        <v>0</v>
      </c>
      <c r="G69" s="171"/>
      <c r="H69" s="633"/>
      <c r="I69" s="633"/>
      <c r="J69" s="633"/>
      <c r="K69" s="633"/>
      <c r="L69" s="412"/>
      <c r="M69" s="643"/>
      <c r="N69" s="289"/>
      <c r="O69" s="289"/>
    </row>
    <row r="70" spans="1:15" ht="16">
      <c r="A70" s="304"/>
      <c r="B70" s="320"/>
      <c r="C70" s="314"/>
      <c r="D70" s="321"/>
      <c r="E70" s="322"/>
      <c r="F70" s="314"/>
      <c r="G70" s="171"/>
      <c r="H70" s="633"/>
      <c r="I70" s="633"/>
      <c r="J70" s="633"/>
      <c r="K70" s="633"/>
      <c r="L70" s="412"/>
      <c r="M70" s="643"/>
      <c r="N70" s="289"/>
      <c r="O70" s="289"/>
    </row>
    <row r="71" spans="1:15" ht="16">
      <c r="A71" s="304"/>
      <c r="B71" s="320"/>
      <c r="C71" s="314"/>
      <c r="D71" s="321"/>
      <c r="E71" s="322"/>
      <c r="F71" s="314"/>
      <c r="G71" s="171"/>
      <c r="H71" s="633"/>
      <c r="I71" s="633"/>
      <c r="J71" s="633"/>
      <c r="K71" s="633"/>
      <c r="L71" s="412"/>
      <c r="M71" s="643"/>
      <c r="N71" s="289"/>
      <c r="O71" s="289"/>
    </row>
    <row r="72" spans="1:15" ht="16">
      <c r="A72" s="304"/>
      <c r="B72" s="320"/>
      <c r="C72" s="314"/>
      <c r="D72" s="321"/>
      <c r="E72" s="322"/>
      <c r="F72" s="314"/>
      <c r="G72" s="171"/>
      <c r="H72" s="633"/>
      <c r="I72" s="633"/>
      <c r="J72" s="633"/>
      <c r="K72" s="633"/>
      <c r="L72" s="412"/>
      <c r="M72" s="643"/>
      <c r="N72" s="289"/>
      <c r="O72" s="289"/>
    </row>
    <row r="73" spans="1:15" ht="16">
      <c r="A73" s="682"/>
      <c r="B73" s="775" t="str">
        <f>IF('Summary Full Cost'!B25="NO","Other Direct Cost(must include VAT)","Other Direct Cost(Should exclude VAT)")</f>
        <v>Other Direct Cost(Should exclude VAT)</v>
      </c>
      <c r="C73" s="782"/>
      <c r="D73" s="782"/>
      <c r="E73" s="782"/>
      <c r="F73" s="783"/>
      <c r="G73" s="683"/>
      <c r="H73" s="633"/>
      <c r="I73" s="633"/>
      <c r="J73" s="633"/>
      <c r="K73" s="633"/>
      <c r="L73" s="412"/>
      <c r="M73" s="643"/>
      <c r="N73" s="289"/>
      <c r="O73" s="289"/>
    </row>
    <row r="74" spans="1:15" ht="16">
      <c r="A74" s="304"/>
      <c r="B74" s="775" t="s">
        <v>50</v>
      </c>
      <c r="C74" s="776"/>
      <c r="D74" s="776"/>
      <c r="E74" s="776"/>
      <c r="F74" s="777"/>
      <c r="G74" s="171"/>
      <c r="H74" s="633"/>
      <c r="I74" s="633"/>
      <c r="J74" s="633"/>
      <c r="K74" s="633"/>
      <c r="L74" s="412"/>
      <c r="M74" s="643"/>
      <c r="N74" s="289"/>
      <c r="O74" s="289"/>
    </row>
    <row r="75" spans="1:15" ht="16">
      <c r="A75" s="304"/>
      <c r="B75" s="186" t="s">
        <v>133</v>
      </c>
      <c r="C75" s="774"/>
      <c r="D75" s="767"/>
      <c r="E75" s="767"/>
      <c r="F75" s="314"/>
      <c r="G75" s="171"/>
      <c r="H75" s="633"/>
      <c r="I75" s="633"/>
      <c r="J75" s="633"/>
      <c r="K75" s="633"/>
      <c r="L75" s="328"/>
      <c r="M75" s="398"/>
      <c r="N75" s="289"/>
      <c r="O75" s="289"/>
    </row>
    <row r="76" spans="1:15" ht="16">
      <c r="A76" s="304"/>
      <c r="B76" s="186" t="s">
        <v>134</v>
      </c>
      <c r="C76" s="767"/>
      <c r="D76" s="767"/>
      <c r="E76" s="767"/>
      <c r="F76" s="314"/>
      <c r="G76" s="171"/>
      <c r="H76" s="633"/>
      <c r="I76" s="633"/>
      <c r="J76" s="633"/>
      <c r="K76" s="633"/>
      <c r="L76" s="328"/>
      <c r="M76" s="398"/>
      <c r="N76" s="289"/>
      <c r="O76" s="289"/>
    </row>
    <row r="77" spans="1:15" ht="16">
      <c r="A77" s="304"/>
      <c r="B77" s="186" t="s">
        <v>135</v>
      </c>
      <c r="C77" s="767"/>
      <c r="D77" s="767"/>
      <c r="E77" s="767"/>
      <c r="F77" s="314"/>
      <c r="G77" s="171"/>
      <c r="H77" s="633"/>
      <c r="I77" s="633"/>
      <c r="J77" s="633"/>
      <c r="K77" s="633"/>
      <c r="L77" s="328"/>
      <c r="M77" s="398"/>
      <c r="N77" s="289"/>
      <c r="O77" s="289"/>
    </row>
    <row r="78" spans="1:15" ht="16">
      <c r="A78" s="304"/>
      <c r="B78" s="186" t="s">
        <v>136</v>
      </c>
      <c r="C78" s="767"/>
      <c r="D78" s="767"/>
      <c r="E78" s="767"/>
      <c r="F78" s="314"/>
      <c r="G78" s="171"/>
      <c r="H78" s="633"/>
      <c r="I78" s="633"/>
      <c r="J78" s="633"/>
      <c r="K78" s="633"/>
      <c r="L78" s="328"/>
      <c r="M78" s="398"/>
      <c r="N78" s="289"/>
      <c r="O78" s="289"/>
    </row>
    <row r="79" spans="1:15" ht="16">
      <c r="A79" s="304"/>
      <c r="B79" s="186" t="s">
        <v>137</v>
      </c>
      <c r="C79" s="767"/>
      <c r="D79" s="767"/>
      <c r="E79" s="767"/>
      <c r="F79" s="314"/>
      <c r="G79" s="171"/>
      <c r="H79" s="633"/>
      <c r="I79" s="633"/>
      <c r="J79" s="633"/>
      <c r="K79" s="633"/>
      <c r="L79" s="328"/>
      <c r="M79" s="398"/>
      <c r="N79" s="289"/>
      <c r="O79" s="289"/>
    </row>
    <row r="80" spans="1:15" ht="16">
      <c r="A80" s="304"/>
      <c r="B80" s="186" t="s">
        <v>138</v>
      </c>
      <c r="C80" s="767"/>
      <c r="D80" s="767"/>
      <c r="E80" s="767"/>
      <c r="F80" s="314"/>
      <c r="G80" s="171"/>
      <c r="H80" s="633"/>
      <c r="I80" s="633"/>
      <c r="J80" s="633"/>
      <c r="K80" s="633"/>
      <c r="L80" s="328"/>
      <c r="M80" s="398"/>
      <c r="N80" s="289"/>
      <c r="O80" s="289"/>
    </row>
    <row r="81" spans="1:15" ht="16">
      <c r="A81" s="304"/>
      <c r="B81" s="186" t="s">
        <v>139</v>
      </c>
      <c r="C81" s="767"/>
      <c r="D81" s="767"/>
      <c r="E81" s="767"/>
      <c r="F81" s="314"/>
      <c r="G81" s="171"/>
      <c r="H81" s="633"/>
      <c r="I81" s="633"/>
      <c r="J81" s="633"/>
      <c r="K81" s="633"/>
      <c r="L81" s="328"/>
      <c r="M81" s="398"/>
      <c r="N81" s="289"/>
      <c r="O81" s="289"/>
    </row>
    <row r="82" spans="1:15" ht="17" thickBot="1">
      <c r="A82" s="304"/>
      <c r="B82" s="317" t="s">
        <v>132</v>
      </c>
      <c r="C82" s="323"/>
      <c r="D82" s="323"/>
      <c r="E82" s="323"/>
      <c r="F82" s="340">
        <f>SUM(F75:F81)</f>
        <v>0</v>
      </c>
      <c r="G82" s="171"/>
      <c r="H82" s="633"/>
      <c r="I82" s="633"/>
      <c r="J82" s="633"/>
      <c r="K82" s="633"/>
      <c r="L82" s="328"/>
      <c r="M82" s="398"/>
      <c r="N82" s="289"/>
      <c r="O82" s="289"/>
    </row>
    <row r="83" spans="1:15" ht="16">
      <c r="A83" s="304"/>
      <c r="B83" s="775" t="s">
        <v>51</v>
      </c>
      <c r="C83" s="776"/>
      <c r="D83" s="776"/>
      <c r="E83" s="776"/>
      <c r="F83" s="777"/>
      <c r="G83" s="171"/>
      <c r="H83" s="633"/>
      <c r="I83" s="633"/>
      <c r="J83" s="633"/>
      <c r="K83" s="633"/>
      <c r="L83" s="328"/>
      <c r="M83" s="398"/>
      <c r="N83" s="289"/>
      <c r="O83" s="289"/>
    </row>
    <row r="84" spans="1:15" ht="16">
      <c r="A84" s="304"/>
      <c r="B84" s="186" t="s">
        <v>140</v>
      </c>
      <c r="C84" s="778"/>
      <c r="D84" s="767"/>
      <c r="E84" s="767"/>
      <c r="F84" s="314"/>
      <c r="G84" s="171"/>
      <c r="H84" s="633"/>
      <c r="I84" s="633"/>
      <c r="J84" s="633"/>
      <c r="K84" s="633"/>
      <c r="L84" s="328"/>
      <c r="M84" s="398"/>
      <c r="N84" s="289"/>
      <c r="O84" s="289"/>
    </row>
    <row r="85" spans="1:15" ht="16">
      <c r="A85" s="304"/>
      <c r="B85" s="186" t="s">
        <v>141</v>
      </c>
      <c r="C85" s="767"/>
      <c r="D85" s="767"/>
      <c r="E85" s="767"/>
      <c r="F85" s="314"/>
      <c r="G85" s="171"/>
      <c r="H85" s="633"/>
      <c r="I85" s="633"/>
      <c r="J85" s="633"/>
      <c r="K85" s="633"/>
      <c r="L85" s="328"/>
      <c r="M85" s="398"/>
      <c r="N85" s="289"/>
      <c r="O85" s="289"/>
    </row>
    <row r="86" spans="1:15" ht="16">
      <c r="A86" s="304"/>
      <c r="B86" s="186" t="s">
        <v>142</v>
      </c>
      <c r="C86" s="767"/>
      <c r="D86" s="767"/>
      <c r="E86" s="767"/>
      <c r="F86" s="314"/>
      <c r="G86" s="171"/>
      <c r="H86" s="633"/>
      <c r="I86" s="633"/>
      <c r="J86" s="633"/>
      <c r="K86" s="633"/>
      <c r="L86" s="328"/>
      <c r="M86" s="398"/>
      <c r="N86" s="289"/>
      <c r="O86" s="289"/>
    </row>
    <row r="87" spans="1:15" ht="16">
      <c r="A87" s="304"/>
      <c r="B87" s="186" t="s">
        <v>143</v>
      </c>
      <c r="C87" s="767"/>
      <c r="D87" s="767"/>
      <c r="E87" s="767"/>
      <c r="F87" s="314"/>
      <c r="G87" s="171"/>
      <c r="H87" s="633"/>
      <c r="I87" s="633"/>
      <c r="J87" s="633"/>
      <c r="K87" s="633"/>
      <c r="L87" s="328"/>
      <c r="M87" s="398"/>
      <c r="N87" s="289"/>
      <c r="O87" s="289"/>
    </row>
    <row r="88" spans="1:15" ht="16">
      <c r="A88" s="304"/>
      <c r="B88" s="186" t="s">
        <v>144</v>
      </c>
      <c r="C88" s="767"/>
      <c r="D88" s="767"/>
      <c r="E88" s="767"/>
      <c r="F88" s="314"/>
      <c r="G88" s="171"/>
      <c r="H88" s="633"/>
      <c r="I88" s="633"/>
      <c r="J88" s="633"/>
      <c r="K88" s="633"/>
      <c r="L88" s="328"/>
      <c r="M88" s="398"/>
      <c r="N88" s="289"/>
      <c r="O88" s="289"/>
    </row>
    <row r="89" spans="1:15" ht="16">
      <c r="A89" s="304"/>
      <c r="B89" s="186" t="s">
        <v>145</v>
      </c>
      <c r="C89" s="767"/>
      <c r="D89" s="767"/>
      <c r="E89" s="767"/>
      <c r="F89" s="314"/>
      <c r="G89" s="171"/>
      <c r="H89" s="633"/>
      <c r="I89" s="633"/>
      <c r="J89" s="633"/>
      <c r="K89" s="633"/>
      <c r="L89" s="328"/>
      <c r="M89" s="398"/>
      <c r="N89" s="289"/>
      <c r="O89" s="289"/>
    </row>
    <row r="90" spans="1:15" ht="16">
      <c r="A90" s="304"/>
      <c r="B90" s="186" t="s">
        <v>146</v>
      </c>
      <c r="C90" s="767"/>
      <c r="D90" s="767"/>
      <c r="E90" s="767"/>
      <c r="F90" s="314"/>
      <c r="G90" s="171"/>
      <c r="H90" s="633"/>
      <c r="I90" s="633"/>
      <c r="J90" s="633"/>
      <c r="K90" s="633"/>
      <c r="L90" s="328"/>
      <c r="M90" s="398"/>
      <c r="N90" s="289"/>
      <c r="O90" s="289"/>
    </row>
    <row r="91" spans="1:15" ht="17" thickBot="1">
      <c r="A91" s="304"/>
      <c r="B91" s="317" t="s">
        <v>132</v>
      </c>
      <c r="C91" s="323"/>
      <c r="D91" s="323"/>
      <c r="E91" s="323"/>
      <c r="F91" s="340">
        <f>SUM(F84:F90)</f>
        <v>0</v>
      </c>
      <c r="G91" s="171"/>
      <c r="H91" s="633"/>
      <c r="I91" s="633"/>
      <c r="J91" s="633"/>
      <c r="K91" s="633"/>
      <c r="L91" s="328"/>
      <c r="M91" s="398"/>
      <c r="N91" s="289"/>
      <c r="O91" s="289"/>
    </row>
    <row r="92" spans="1:15" ht="16">
      <c r="A92" s="304"/>
      <c r="B92" s="768" t="s">
        <v>147</v>
      </c>
      <c r="C92" s="769"/>
      <c r="D92" s="769"/>
      <c r="E92" s="769"/>
      <c r="F92" s="770"/>
      <c r="G92" s="171"/>
      <c r="H92" s="633"/>
      <c r="I92" s="633"/>
      <c r="J92" s="633"/>
      <c r="K92" s="633"/>
      <c r="L92" s="328"/>
      <c r="M92" s="398"/>
      <c r="N92" s="289"/>
      <c r="O92" s="289"/>
    </row>
    <row r="93" spans="1:15" ht="16">
      <c r="A93" s="304"/>
      <c r="B93" s="324" t="s">
        <v>189</v>
      </c>
      <c r="C93" s="767"/>
      <c r="D93" s="767"/>
      <c r="E93" s="767"/>
      <c r="F93" s="314"/>
      <c r="G93" s="171"/>
      <c r="H93" s="633"/>
      <c r="I93" s="633"/>
      <c r="J93" s="633"/>
      <c r="K93" s="633"/>
      <c r="L93" s="328"/>
      <c r="M93" s="398"/>
      <c r="N93" s="289"/>
      <c r="O93" s="289"/>
    </row>
    <row r="94" spans="1:15" ht="16">
      <c r="A94" s="304"/>
      <c r="B94" s="324" t="s">
        <v>190</v>
      </c>
      <c r="C94" s="767"/>
      <c r="D94" s="767"/>
      <c r="E94" s="767"/>
      <c r="F94" s="314"/>
      <c r="G94" s="171"/>
      <c r="H94" s="633"/>
      <c r="I94" s="633"/>
      <c r="J94" s="633"/>
      <c r="K94" s="633"/>
      <c r="L94" s="328"/>
      <c r="M94" s="398"/>
      <c r="N94" s="289"/>
      <c r="O94" s="289"/>
    </row>
    <row r="95" spans="1:15" ht="16">
      <c r="A95" s="304"/>
      <c r="B95" s="324" t="s">
        <v>150</v>
      </c>
      <c r="C95" s="767"/>
      <c r="D95" s="767"/>
      <c r="E95" s="767"/>
      <c r="F95" s="314"/>
      <c r="G95" s="171"/>
      <c r="H95" s="633"/>
      <c r="I95" s="633"/>
      <c r="J95" s="633"/>
      <c r="K95" s="633"/>
      <c r="L95" s="328"/>
      <c r="M95" s="398"/>
      <c r="N95" s="289"/>
      <c r="O95" s="289"/>
    </row>
    <row r="96" spans="1:15" ht="16">
      <c r="A96" s="304"/>
      <c r="B96" s="324" t="s">
        <v>151</v>
      </c>
      <c r="C96" s="767"/>
      <c r="D96" s="767"/>
      <c r="E96" s="767"/>
      <c r="F96" s="314"/>
      <c r="G96" s="171"/>
      <c r="H96" s="633"/>
      <c r="I96" s="633"/>
      <c r="J96" s="633"/>
      <c r="K96" s="633"/>
      <c r="L96" s="328"/>
      <c r="M96" s="398"/>
      <c r="N96" s="289"/>
      <c r="O96" s="289"/>
    </row>
    <row r="97" spans="1:15" ht="16">
      <c r="A97" s="304"/>
      <c r="B97" s="324" t="s">
        <v>152</v>
      </c>
      <c r="C97" s="767"/>
      <c r="D97" s="767"/>
      <c r="E97" s="767"/>
      <c r="F97" s="314"/>
      <c r="G97" s="171"/>
      <c r="H97" s="633"/>
      <c r="I97" s="633"/>
      <c r="J97" s="633"/>
      <c r="K97" s="633"/>
      <c r="L97" s="328"/>
      <c r="M97" s="398"/>
      <c r="N97" s="289"/>
      <c r="O97" s="289"/>
    </row>
    <row r="98" spans="1:15" ht="16">
      <c r="A98" s="304"/>
      <c r="B98" s="324" t="s">
        <v>153</v>
      </c>
      <c r="C98" s="767"/>
      <c r="D98" s="767"/>
      <c r="E98" s="767"/>
      <c r="F98" s="314"/>
      <c r="G98" s="171"/>
      <c r="H98" s="633"/>
      <c r="I98" s="633"/>
      <c r="J98" s="633"/>
      <c r="K98" s="633"/>
      <c r="L98" s="328"/>
      <c r="M98" s="398"/>
      <c r="N98" s="289"/>
      <c r="O98" s="289"/>
    </row>
    <row r="99" spans="1:15" ht="16">
      <c r="A99" s="304"/>
      <c r="B99" s="324" t="s">
        <v>154</v>
      </c>
      <c r="C99" s="767"/>
      <c r="D99" s="767"/>
      <c r="E99" s="767"/>
      <c r="F99" s="314"/>
      <c r="G99" s="171"/>
      <c r="H99" s="633"/>
      <c r="I99" s="633"/>
      <c r="J99" s="633"/>
      <c r="K99" s="633"/>
      <c r="L99" s="328"/>
      <c r="M99" s="398"/>
      <c r="N99" s="289"/>
      <c r="O99" s="289"/>
    </row>
    <row r="100" spans="1:15" ht="16">
      <c r="A100" s="304"/>
      <c r="B100" s="324" t="s">
        <v>155</v>
      </c>
      <c r="C100" s="767"/>
      <c r="D100" s="767"/>
      <c r="E100" s="767"/>
      <c r="F100" s="314"/>
      <c r="G100" s="171"/>
      <c r="H100" s="633"/>
      <c r="I100" s="633"/>
      <c r="J100" s="633"/>
      <c r="K100" s="633"/>
      <c r="L100" s="328"/>
      <c r="M100" s="398"/>
      <c r="N100" s="289"/>
      <c r="O100" s="289"/>
    </row>
    <row r="101" spans="1:15" ht="16">
      <c r="A101" s="304"/>
      <c r="B101" s="325" t="s">
        <v>156</v>
      </c>
      <c r="C101" s="767"/>
      <c r="D101" s="767"/>
      <c r="E101" s="767"/>
      <c r="F101" s="314"/>
      <c r="G101" s="171"/>
      <c r="H101" s="633"/>
      <c r="I101" s="633"/>
      <c r="J101" s="633"/>
      <c r="K101" s="633"/>
      <c r="L101" s="328"/>
      <c r="M101" s="398"/>
      <c r="N101" s="289"/>
      <c r="O101" s="289"/>
    </row>
    <row r="102" spans="1:15" s="171" customFormat="1" ht="16">
      <c r="A102" s="304"/>
      <c r="B102" s="172" t="s">
        <v>157</v>
      </c>
      <c r="C102" s="767"/>
      <c r="D102" s="767"/>
      <c r="E102" s="767"/>
      <c r="F102" s="314"/>
      <c r="L102" s="328"/>
      <c r="M102" s="398"/>
    </row>
    <row r="103" spans="1:15" s="171" customFormat="1" ht="16">
      <c r="A103" s="304"/>
      <c r="B103" s="172" t="s">
        <v>157</v>
      </c>
      <c r="C103" s="767"/>
      <c r="D103" s="767"/>
      <c r="E103" s="767"/>
      <c r="F103" s="314"/>
      <c r="L103" s="328"/>
      <c r="M103" s="398"/>
    </row>
    <row r="104" spans="1:15" s="171" customFormat="1" ht="16">
      <c r="A104" s="304"/>
      <c r="B104" s="172" t="s">
        <v>157</v>
      </c>
      <c r="C104" s="767"/>
      <c r="D104" s="767"/>
      <c r="E104" s="767"/>
      <c r="F104" s="314"/>
      <c r="L104" s="328"/>
      <c r="M104" s="398"/>
    </row>
    <row r="105" spans="1:15" s="171" customFormat="1" ht="16">
      <c r="A105" s="304"/>
      <c r="B105" s="172" t="s">
        <v>157</v>
      </c>
      <c r="C105" s="767"/>
      <c r="D105" s="767"/>
      <c r="E105" s="767"/>
      <c r="F105" s="314"/>
      <c r="L105" s="328"/>
      <c r="M105" s="398"/>
    </row>
    <row r="106" spans="1:15" s="171" customFormat="1" ht="16">
      <c r="A106" s="304"/>
      <c r="B106" s="172" t="s">
        <v>157</v>
      </c>
      <c r="C106" s="767"/>
      <c r="D106" s="767"/>
      <c r="E106" s="767"/>
      <c r="F106" s="314"/>
      <c r="L106" s="328"/>
      <c r="M106" s="398"/>
    </row>
    <row r="107" spans="1:15" s="171" customFormat="1" ht="16">
      <c r="A107" s="304"/>
      <c r="B107" s="172" t="s">
        <v>157</v>
      </c>
      <c r="C107" s="767"/>
      <c r="D107" s="767"/>
      <c r="E107" s="767"/>
      <c r="F107" s="314"/>
      <c r="L107" s="328"/>
      <c r="M107" s="398"/>
    </row>
    <row r="108" spans="1:15" ht="16">
      <c r="A108" s="304"/>
      <c r="B108" s="172" t="s">
        <v>157</v>
      </c>
      <c r="C108" s="767"/>
      <c r="D108" s="767"/>
      <c r="E108" s="767"/>
      <c r="F108" s="314"/>
      <c r="G108" s="171"/>
      <c r="H108" s="633"/>
      <c r="I108" s="633"/>
      <c r="J108" s="633"/>
      <c r="K108" s="633"/>
      <c r="L108" s="328"/>
      <c r="M108" s="398"/>
      <c r="N108" s="289"/>
      <c r="O108" s="289"/>
    </row>
    <row r="109" spans="1:15" ht="16">
      <c r="A109" s="304"/>
      <c r="B109" s="172" t="s">
        <v>157</v>
      </c>
      <c r="C109" s="767"/>
      <c r="D109" s="767"/>
      <c r="E109" s="767"/>
      <c r="F109" s="314"/>
      <c r="G109" s="171"/>
      <c r="H109" s="633"/>
      <c r="I109" s="633"/>
      <c r="J109" s="633"/>
      <c r="K109" s="633"/>
      <c r="L109" s="328"/>
      <c r="M109" s="398"/>
      <c r="N109" s="289"/>
      <c r="O109" s="289"/>
    </row>
    <row r="110" spans="1:15" ht="16">
      <c r="A110" s="304"/>
      <c r="B110" s="172" t="s">
        <v>157</v>
      </c>
      <c r="C110" s="767"/>
      <c r="D110" s="767"/>
      <c r="E110" s="767"/>
      <c r="F110" s="314"/>
      <c r="G110" s="171"/>
      <c r="H110" s="633"/>
      <c r="I110" s="633"/>
      <c r="J110" s="633"/>
      <c r="K110" s="633"/>
      <c r="L110" s="328"/>
      <c r="M110" s="398"/>
      <c r="N110" s="289"/>
      <c r="O110" s="289"/>
    </row>
    <row r="111" spans="1:15" ht="16">
      <c r="A111" s="304"/>
      <c r="B111" s="172" t="s">
        <v>157</v>
      </c>
      <c r="C111" s="767"/>
      <c r="D111" s="767"/>
      <c r="E111" s="767"/>
      <c r="F111" s="314"/>
      <c r="G111" s="171"/>
      <c r="H111" s="633"/>
      <c r="I111" s="633"/>
      <c r="J111" s="633"/>
      <c r="K111" s="633"/>
      <c r="L111" s="328"/>
      <c r="M111" s="398"/>
      <c r="N111" s="289"/>
      <c r="O111" s="289"/>
    </row>
    <row r="112" spans="1:15" ht="16">
      <c r="A112" s="304"/>
      <c r="B112" s="172" t="s">
        <v>157</v>
      </c>
      <c r="C112" s="771"/>
      <c r="D112" s="771"/>
      <c r="E112" s="771"/>
      <c r="F112" s="314"/>
      <c r="G112" s="171"/>
      <c r="H112" s="633"/>
      <c r="I112" s="633"/>
      <c r="J112" s="633"/>
      <c r="K112" s="633"/>
      <c r="L112" s="328"/>
      <c r="M112" s="398"/>
      <c r="N112" s="289"/>
      <c r="O112" s="289"/>
    </row>
    <row r="113" spans="1:15" ht="17" thickBot="1">
      <c r="A113" s="304"/>
      <c r="B113" s="317" t="s">
        <v>132</v>
      </c>
      <c r="C113" s="317"/>
      <c r="D113" s="317"/>
      <c r="E113" s="323"/>
      <c r="F113" s="340">
        <f>SUM(F93:F112)</f>
        <v>0</v>
      </c>
      <c r="G113" s="171"/>
      <c r="H113" s="633"/>
      <c r="I113" s="633"/>
      <c r="J113" s="633"/>
      <c r="K113" s="633"/>
      <c r="L113" s="328"/>
      <c r="M113" s="398"/>
      <c r="N113" s="289"/>
      <c r="O113" s="289"/>
    </row>
    <row r="114" spans="1:15" ht="16">
      <c r="A114" s="304"/>
      <c r="B114" s="796" t="s">
        <v>158</v>
      </c>
      <c r="C114" s="769"/>
      <c r="D114" s="769"/>
      <c r="E114" s="769"/>
      <c r="F114" s="770"/>
      <c r="G114" s="171"/>
      <c r="H114" s="633"/>
      <c r="I114" s="633"/>
      <c r="J114" s="633"/>
      <c r="K114" s="633"/>
      <c r="L114" s="328"/>
      <c r="M114" s="398"/>
      <c r="N114" s="289"/>
      <c r="O114" s="289"/>
    </row>
    <row r="115" spans="1:15" ht="16">
      <c r="A115" s="304"/>
      <c r="B115" s="326" t="s">
        <v>159</v>
      </c>
      <c r="C115" s="772"/>
      <c r="D115" s="767"/>
      <c r="E115" s="767"/>
      <c r="F115" s="314"/>
      <c r="G115" s="171"/>
      <c r="H115" s="633"/>
      <c r="I115" s="633"/>
      <c r="J115" s="633"/>
      <c r="K115" s="633"/>
      <c r="L115" s="328"/>
      <c r="M115" s="398"/>
      <c r="N115" s="289"/>
      <c r="O115" s="289"/>
    </row>
    <row r="116" spans="1:15" ht="16">
      <c r="A116" s="304"/>
      <c r="B116" s="326" t="s">
        <v>160</v>
      </c>
      <c r="C116" s="773"/>
      <c r="D116" s="771"/>
      <c r="E116" s="771"/>
      <c r="F116" s="314"/>
      <c r="G116" s="171"/>
      <c r="H116" s="633"/>
      <c r="I116" s="633"/>
      <c r="J116" s="633"/>
      <c r="K116" s="633"/>
      <c r="L116" s="328"/>
      <c r="M116" s="183"/>
      <c r="N116" s="289"/>
      <c r="O116" s="289"/>
    </row>
    <row r="117" spans="1:15" ht="17" thickBot="1">
      <c r="A117" s="304"/>
      <c r="B117" s="317" t="s">
        <v>132</v>
      </c>
      <c r="C117" s="323"/>
      <c r="D117" s="323"/>
      <c r="E117" s="327"/>
      <c r="F117" s="340">
        <f>SUM(F115:F116)</f>
        <v>0</v>
      </c>
      <c r="G117" s="171"/>
      <c r="H117" s="633"/>
      <c r="I117" s="633"/>
      <c r="J117" s="633"/>
      <c r="K117" s="633"/>
      <c r="L117" s="328"/>
      <c r="M117" s="398"/>
      <c r="N117" s="289"/>
      <c r="O117" s="289"/>
    </row>
    <row r="118" spans="1:15" ht="16">
      <c r="A118" s="171"/>
      <c r="B118" s="171"/>
      <c r="C118" s="171"/>
      <c r="D118" s="660"/>
      <c r="E118" s="171"/>
      <c r="F118" s="171"/>
      <c r="G118" s="171"/>
      <c r="H118" s="633"/>
      <c r="I118" s="633"/>
      <c r="J118" s="633"/>
      <c r="K118" s="633"/>
      <c r="L118" s="328"/>
      <c r="M118" s="398"/>
      <c r="N118" s="289"/>
      <c r="O118" s="289"/>
    </row>
    <row r="119" spans="1:15" ht="16">
      <c r="C119" s="642"/>
      <c r="D119" s="661"/>
      <c r="F119" s="633"/>
      <c r="G119" s="580"/>
      <c r="H119" s="633"/>
      <c r="I119" s="633"/>
      <c r="J119" s="633"/>
      <c r="K119" s="633"/>
      <c r="L119" s="400"/>
      <c r="M119" s="329"/>
      <c r="N119" s="289"/>
      <c r="O119" s="289"/>
    </row>
    <row r="120" spans="1:15" ht="16">
      <c r="C120" s="642"/>
      <c r="D120" s="661"/>
      <c r="F120" s="633"/>
      <c r="G120" s="580"/>
      <c r="H120" s="633"/>
      <c r="I120" s="633"/>
      <c r="J120" s="633"/>
      <c r="K120" s="633"/>
      <c r="L120" s="400"/>
      <c r="M120" s="401"/>
      <c r="N120" s="289"/>
      <c r="O120" s="289"/>
    </row>
    <row r="121" spans="1:15" ht="16">
      <c r="B121" s="171" t="s">
        <v>161</v>
      </c>
      <c r="C121" s="171"/>
      <c r="D121" s="660"/>
      <c r="E121" s="171"/>
      <c r="F121" s="341">
        <f>F117+F113+F91+F82+F69+F59</f>
        <v>0</v>
      </c>
      <c r="G121" s="580"/>
      <c r="H121" s="633"/>
      <c r="I121" s="633"/>
      <c r="J121" s="633"/>
      <c r="K121" s="633"/>
      <c r="L121" s="412"/>
      <c r="M121" s="643"/>
      <c r="N121" s="289"/>
      <c r="O121" s="289"/>
    </row>
    <row r="122" spans="1:15" ht="16">
      <c r="B122" s="171" t="s">
        <v>162</v>
      </c>
      <c r="C122" s="171"/>
      <c r="D122" s="171"/>
      <c r="E122" s="171"/>
      <c r="F122" s="341">
        <f>'Summary Full Cost'!I24</f>
        <v>0</v>
      </c>
      <c r="G122" s="580"/>
      <c r="H122" s="633"/>
      <c r="I122" s="633"/>
      <c r="J122" s="633"/>
      <c r="K122" s="633"/>
      <c r="L122" s="412"/>
      <c r="M122" s="643"/>
      <c r="N122" s="289"/>
      <c r="O122" s="289"/>
    </row>
    <row r="123" spans="1:15" ht="17" thickBot="1">
      <c r="B123" s="171" t="s">
        <v>163</v>
      </c>
      <c r="C123" s="171"/>
      <c r="D123" s="171"/>
      <c r="E123" s="171"/>
      <c r="F123" s="341">
        <f>F121+F122</f>
        <v>0</v>
      </c>
      <c r="G123" s="580"/>
      <c r="H123" s="633"/>
      <c r="I123" s="633"/>
      <c r="J123" s="633"/>
      <c r="K123" s="633"/>
      <c r="L123" s="412"/>
      <c r="M123" s="643"/>
      <c r="N123" s="289"/>
      <c r="O123" s="289"/>
    </row>
    <row r="124" spans="1:15" ht="17" thickBot="1">
      <c r="B124" s="333" t="s">
        <v>164</v>
      </c>
      <c r="C124" s="173" t="str">
        <f>'Summary Full Cost'!B26</f>
        <v>Yes</v>
      </c>
      <c r="D124" s="174">
        <f>'Summary Full Cost'!C26</f>
        <v>0.15</v>
      </c>
      <c r="E124" s="171"/>
      <c r="F124" s="341">
        <f>F123*D124</f>
        <v>0</v>
      </c>
      <c r="G124" s="580"/>
      <c r="H124" s="633"/>
      <c r="I124" s="633"/>
      <c r="J124" s="633"/>
      <c r="K124" s="633"/>
      <c r="L124" s="412"/>
      <c r="M124" s="643"/>
      <c r="N124" s="289"/>
      <c r="O124" s="289"/>
    </row>
    <row r="125" spans="1:15" ht="16">
      <c r="B125" s="765" t="s">
        <v>57</v>
      </c>
      <c r="C125" s="766"/>
      <c r="D125" s="767"/>
      <c r="E125" s="767"/>
      <c r="F125" s="341">
        <f>F123+F124</f>
        <v>0</v>
      </c>
      <c r="G125" s="580"/>
      <c r="H125" s="633"/>
      <c r="I125" s="633"/>
      <c r="J125" s="633"/>
      <c r="K125" s="633"/>
      <c r="L125" s="412"/>
      <c r="M125" s="643"/>
      <c r="N125" s="289"/>
      <c r="O125" s="289"/>
    </row>
    <row r="126" spans="1:15">
      <c r="C126" s="642"/>
      <c r="D126" s="661"/>
      <c r="F126" s="633"/>
      <c r="G126" s="580"/>
      <c r="H126" s="633"/>
      <c r="I126" s="633"/>
      <c r="J126" s="633"/>
      <c r="K126" s="633"/>
      <c r="L126" s="412"/>
      <c r="M126" s="643"/>
      <c r="N126" s="289"/>
      <c r="O126" s="289"/>
    </row>
    <row r="127" spans="1:15">
      <c r="C127" s="642"/>
      <c r="D127" s="661"/>
      <c r="F127" s="633"/>
      <c r="G127" s="580"/>
      <c r="H127" s="633"/>
      <c r="I127" s="633"/>
      <c r="J127" s="633"/>
      <c r="K127" s="633"/>
      <c r="L127" s="412"/>
      <c r="M127" s="643"/>
      <c r="N127" s="289"/>
      <c r="O127" s="289"/>
    </row>
    <row r="128" spans="1:15">
      <c r="D128" s="661"/>
      <c r="H128" s="425"/>
      <c r="I128" s="425"/>
      <c r="J128" s="425"/>
    </row>
    <row r="129" spans="2:15">
      <c r="D129" s="661"/>
      <c r="E129" s="426"/>
      <c r="F129" s="427"/>
      <c r="H129" s="425"/>
      <c r="I129" s="425"/>
      <c r="J129" s="425"/>
      <c r="L129" s="428"/>
      <c r="M129" s="289"/>
      <c r="N129" s="289"/>
      <c r="O129" s="289"/>
    </row>
    <row r="130" spans="2:15">
      <c r="D130" s="661"/>
      <c r="G130" s="429"/>
      <c r="H130" s="425"/>
      <c r="I130" s="425"/>
      <c r="J130" s="425"/>
      <c r="K130" s="310"/>
      <c r="L130" s="429"/>
    </row>
    <row r="131" spans="2:15">
      <c r="D131" s="661"/>
      <c r="H131" s="425"/>
      <c r="I131" s="425"/>
      <c r="J131" s="425"/>
      <c r="K131" s="430"/>
      <c r="L131" s="289"/>
    </row>
    <row r="132" spans="2:15">
      <c r="B132" s="550"/>
      <c r="D132" s="661"/>
      <c r="G132" s="289"/>
      <c r="H132" s="425"/>
      <c r="I132" s="425"/>
      <c r="J132" s="425"/>
      <c r="K132" s="566"/>
    </row>
    <row r="133" spans="2:15">
      <c r="D133" s="661"/>
      <c r="H133" s="425"/>
      <c r="I133" s="425"/>
      <c r="J133" s="425"/>
      <c r="K133" s="566"/>
    </row>
  </sheetData>
  <sheetProtection algorithmName="SHA-512" hashValue="5MvJWovRyRXbGT+ksNr048VTYB9usnyosDnW6dLHErd45PkJXxTh0vnW9qSw4U8CtkGfOjBBcRPtXJv5r6RHhg==" saltValue="Hi1v7qmWtesoOXNWycfKsw==" spinCount="100000" sheet="1" formatCells="0" formatColumns="0" formatRows="0"/>
  <mergeCells count="17">
    <mergeCell ref="B92:F92"/>
    <mergeCell ref="C93:E112"/>
    <mergeCell ref="B114:F114"/>
    <mergeCell ref="C115:E116"/>
    <mergeCell ref="B125:E125"/>
    <mergeCell ref="C84:E90"/>
    <mergeCell ref="C2:G2"/>
    <mergeCell ref="A5:G5"/>
    <mergeCell ref="L7:O7"/>
    <mergeCell ref="A12:G12"/>
    <mergeCell ref="L12:M12"/>
    <mergeCell ref="A34:G35"/>
    <mergeCell ref="B64:F64"/>
    <mergeCell ref="B74:F74"/>
    <mergeCell ref="C75:E81"/>
    <mergeCell ref="B83:F83"/>
    <mergeCell ref="B73:F73"/>
  </mergeCells>
  <conditionalFormatting sqref="C124">
    <cfRule type="cellIs" dxfId="1" priority="1" stopIfTrue="1" operator="equal">
      <formula>"VAT Not defined"</formula>
    </cfRule>
  </conditionalFormatting>
  <dataValidations count="9">
    <dataValidation type="list" allowBlank="1" showInputMessage="1" showErrorMessage="1" error="VAT rates can either be normal rate (14%) or zero rated (0%) if an export contract (for example)" sqref="C124" xr:uid="{E2DFCDA3-F000-415E-BD81-9534C5B3477B}">
      <formula1>VAT</formula1>
    </dataValidation>
    <dataValidation type="list" allowBlank="1" showInputMessage="1" showErrorMessage="1" sqref="D124" xr:uid="{86FBE531-FEE3-46E0-8258-4E98304FA129}">
      <formula1>vatrates</formula1>
    </dataValidation>
    <dataValidation type="whole" errorStyle="warning" operator="greaterThanOrEqual" showInputMessage="1" showErrorMessage="1" error="Are you sure that not all staff are using network points? (May be less if some or all staff work off campus.)" sqref="D69:D72" xr:uid="{6F44A944-90AD-4B33-AB1E-608E2D26A2AF}">
      <formula1>0</formula1>
    </dataValidation>
    <dataValidation type="decimal" showInputMessage="1" showErrorMessage="1" error="You are using the multi-year template and no more than 12 months can be entered for any one year. Use the single period template if you wish to cost periods of more than 12 months in a single sheet." sqref="C8" xr:uid="{6DA0F761-CFE4-48DF-9C42-0D946EE435CE}">
      <formula1>0</formula1>
      <formula2>12</formula2>
    </dataValidation>
    <dataValidation type="list" allowBlank="1" showInputMessage="1" showErrorMessage="1" error="pa, /month, /day, or/hour must be chosen from the list " sqref="D14:D31 D36:D56 D58" xr:uid="{F928D02D-27C3-417D-B495-1EF899D18427}">
      <formula1>units</formula1>
    </dataValidation>
    <dataValidation type="list" allowBlank="1" showInputMessage="1" showErrorMessage="1" error="Select (from the drop down list) one of Prof, Assoc Prof,Senior Lecturer, Lecturer, Junior Lecturer, Junior Research Fellow, or Post Doc" sqref="B14:B29" xr:uid="{62A53CD8-1849-45A6-947A-9824129336DF}">
      <formula1>categories</formula1>
    </dataValidation>
    <dataValidation type="list" allowBlank="1" showInputMessage="1" showErrorMessage="1" sqref="B36:B54" xr:uid="{4D8F99F8-ED39-4DEA-8ACC-84F3854694C3}">
      <formula1>supportstaff</formula1>
    </dataValidation>
    <dataValidation type="decimal" allowBlank="1" showInputMessage="1" showErrorMessage="1" error="Must be number 0 or greater" sqref="E14:E31" xr:uid="{A5AA6640-CC97-4CB6-9168-E5C9A8F1B6FD}">
      <formula1>0</formula1>
      <formula2>99999</formula2>
    </dataValidation>
    <dataValidation type="decimal" errorStyle="warning" operator="greaterThan" allowBlank="1" showInputMessage="1" showErrorMessage="1" error="Are you sure that not all staff are using an on-campus network point?  May be less if some staff are off campus." sqref="E69:E72" xr:uid="{01A5DFB2-8F7B-4E79-BA62-0B9518BDC964}">
      <formula1>#REF!</formula1>
    </dataValidation>
  </dataValidations>
  <pageMargins left="0.75" right="0.75" top="1" bottom="1" header="0.5" footer="0.5"/>
  <pageSetup paperSize="9" orientation="portrait" horizontalDpi="4294967292" verticalDpi="4294967292"/>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98B3E43-1B50-49DD-B015-8A5B52CA7E1F}">
          <x14:formula1>
            <xm:f>'Lookup Lists'!$A$82:$A$83</xm:f>
          </x14:formula1>
          <xm:sqref>L15:L32 L36:L56 L58</xm:sqref>
        </x14:dataValidation>
        <x14:dataValidation type="list" allowBlank="1" showInputMessage="1" showErrorMessage="1" promptTitle="GOB Staff" xr:uid="{23E0EFA8-10AC-4151-8263-8DEFA9628639}">
          <x14:formula1>
            <xm:f>'Lookup Lists'!$A$82:$A$83</xm:f>
          </x14:formula1>
          <xm:sqref>L14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CA46-01FE-4AFE-8C5F-E56404A28FDB}">
  <sheetPr codeName="Sheet19"/>
  <dimension ref="A1:U133"/>
  <sheetViews>
    <sheetView zoomScale="80" zoomScaleNormal="80" workbookViewId="0"/>
  </sheetViews>
  <sheetFormatPr baseColWidth="10" defaultColWidth="8.83203125" defaultRowHeight="14"/>
  <cols>
    <col min="1" max="1" width="3.83203125" style="105" customWidth="1"/>
    <col min="2" max="2" width="49.5" style="105" customWidth="1"/>
    <col min="3" max="3" width="14.33203125" style="105" customWidth="1"/>
    <col min="4" max="4" width="10.83203125" style="460" customWidth="1"/>
    <col min="5" max="5" width="9.5" style="105" customWidth="1"/>
    <col min="6" max="6" width="14.83203125" style="105" customWidth="1"/>
    <col min="7" max="7" width="28.5" style="105" customWidth="1"/>
    <col min="8" max="9" width="8" style="105" hidden="1" customWidth="1"/>
    <col min="10" max="10" width="6.5" style="105" hidden="1" customWidth="1"/>
    <col min="11" max="11" width="3.83203125" style="105" hidden="1" customWidth="1"/>
    <col min="12" max="12" width="28.1640625" style="105" customWidth="1"/>
    <col min="13" max="13" width="18" style="105" customWidth="1"/>
    <col min="14" max="14" width="24.1640625" style="105" customWidth="1"/>
    <col min="15" max="15" width="11.5" style="105" customWidth="1"/>
    <col min="16" max="16" width="2.83203125" style="105" customWidth="1"/>
    <col min="17" max="17" width="14.6640625" style="105" hidden="1" customWidth="1"/>
    <col min="18" max="18" width="8.83203125" style="105" hidden="1" customWidth="1"/>
    <col min="19" max="16384" width="8.83203125" style="105"/>
  </cols>
  <sheetData>
    <row r="1" spans="1:18">
      <c r="A1" s="268" t="str">
        <f>CONCATENATE("Year ",C7," of Multi-year contract for:")</f>
        <v>Year 2030 of Multi-year contract for:</v>
      </c>
      <c r="B1" s="560"/>
      <c r="C1" s="561"/>
      <c r="D1" s="661"/>
    </row>
    <row r="2" spans="1:18">
      <c r="B2" s="562" t="str">
        <f>'Summary Full Cost'!A1</f>
        <v xml:space="preserve">Contract name: </v>
      </c>
      <c r="C2" s="759">
        <f>'Summary Full Cost'!C1</f>
        <v>0</v>
      </c>
      <c r="D2" s="760"/>
      <c r="E2" s="760"/>
      <c r="F2" s="760"/>
      <c r="G2" s="761"/>
    </row>
    <row r="3" spans="1:18">
      <c r="B3" s="563" t="s">
        <v>71</v>
      </c>
      <c r="C3" s="437" t="str">
        <f>'Summary Full Cost'!C6</f>
        <v>HSC</v>
      </c>
      <c r="D3" s="564" t="s">
        <v>97</v>
      </c>
      <c r="E3" s="437">
        <f>'Summary Full Cost'!C2</f>
        <v>0</v>
      </c>
      <c r="F3" s="564" t="str">
        <f>'Summary Full Cost'!E2</f>
        <v>PI:</v>
      </c>
      <c r="G3" s="437">
        <f>'Summary Full Cost'!F2</f>
        <v>0</v>
      </c>
    </row>
    <row r="4" spans="1:18">
      <c r="A4" s="269"/>
      <c r="B4" s="269"/>
      <c r="C4" s="269"/>
      <c r="D4" s="269"/>
      <c r="E4" s="269"/>
      <c r="F4" s="269"/>
      <c r="G4" s="269"/>
      <c r="H4" s="269"/>
      <c r="I4" s="269"/>
      <c r="J4" s="269"/>
      <c r="K4" s="269"/>
      <c r="L4" s="269"/>
      <c r="M4" s="269"/>
      <c r="N4" s="269"/>
    </row>
    <row r="5" spans="1:18" ht="21" customHeight="1">
      <c r="A5" s="762" t="s">
        <v>98</v>
      </c>
      <c r="B5" s="763"/>
      <c r="C5" s="763"/>
      <c r="D5" s="763"/>
      <c r="E5" s="763"/>
      <c r="F5" s="763"/>
      <c r="G5" s="764"/>
      <c r="H5" s="565"/>
      <c r="I5" s="565"/>
      <c r="J5" s="565"/>
      <c r="K5" s="270"/>
      <c r="L5" s="419"/>
      <c r="M5" s="270"/>
      <c r="N5" s="270"/>
    </row>
    <row r="6" spans="1:18" ht="15" thickBot="1">
      <c r="A6" s="271"/>
      <c r="B6" s="271"/>
      <c r="C6" s="272"/>
      <c r="D6" s="271"/>
      <c r="E6" s="271"/>
      <c r="F6" s="271"/>
      <c r="G6" s="271"/>
      <c r="H6" s="271"/>
      <c r="I6" s="271"/>
      <c r="J6" s="271"/>
      <c r="K6" s="271"/>
      <c r="L6" s="271"/>
      <c r="M6" s="271"/>
      <c r="N6" s="271"/>
    </row>
    <row r="7" spans="1:18" ht="13" customHeight="1">
      <c r="B7" s="550" t="s">
        <v>99</v>
      </c>
      <c r="C7" s="20">
        <f>'2029'!C7+1</f>
        <v>2030</v>
      </c>
      <c r="D7" s="273"/>
      <c r="E7" s="552"/>
      <c r="F7" s="552"/>
      <c r="G7" s="552"/>
      <c r="H7" s="105">
        <f>C7-'Lookup Lists'!A47+C8/12</f>
        <v>10</v>
      </c>
      <c r="I7" s="566">
        <v>45</v>
      </c>
      <c r="J7" s="566">
        <f>ROUND(I7/5,0)</f>
        <v>9</v>
      </c>
      <c r="K7" s="553"/>
      <c r="L7" s="788" t="s">
        <v>74</v>
      </c>
      <c r="M7" s="789"/>
      <c r="N7" s="789"/>
      <c r="O7" s="790"/>
      <c r="P7" s="553"/>
    </row>
    <row r="8" spans="1:18">
      <c r="B8" s="550" t="s">
        <v>101</v>
      </c>
      <c r="C8" s="106">
        <v>12</v>
      </c>
      <c r="D8" s="498"/>
      <c r="E8" s="287"/>
      <c r="F8" s="499"/>
      <c r="G8" s="287"/>
      <c r="H8" s="553">
        <f>C7-'Lookup Lists'!A47+1</f>
        <v>10</v>
      </c>
      <c r="J8" s="568">
        <f>C8/12</f>
        <v>1</v>
      </c>
      <c r="L8" s="611">
        <f>'Summary Full Cost'!T9</f>
        <v>1</v>
      </c>
      <c r="M8" s="575" t="s">
        <v>103</v>
      </c>
      <c r="N8" s="575"/>
      <c r="O8" s="612"/>
    </row>
    <row r="9" spans="1:18">
      <c r="B9" s="550"/>
      <c r="D9" s="500"/>
      <c r="L9" s="611">
        <f>'Summary Full Cost'!T10</f>
        <v>1</v>
      </c>
      <c r="M9" s="575" t="str">
        <f>'Summary Full Cost'!U10</f>
        <v>Academic cost flag 2</v>
      </c>
      <c r="N9" s="613"/>
      <c r="O9" s="577"/>
    </row>
    <row r="10" spans="1:18">
      <c r="D10" s="661"/>
      <c r="H10" s="201"/>
      <c r="I10" s="201"/>
      <c r="J10" s="201"/>
      <c r="K10" s="275"/>
      <c r="L10" s="574">
        <f>'Summary Full Cost'!T11</f>
        <v>0</v>
      </c>
      <c r="M10" s="575" t="str">
        <f>'Summary Full Cost'!U11</f>
        <v>Mark-up above cost:</v>
      </c>
      <c r="N10" s="576"/>
      <c r="O10" s="577"/>
    </row>
    <row r="11" spans="1:18" ht="15" thickBot="1">
      <c r="B11" s="274"/>
      <c r="C11" s="275"/>
      <c r="D11" s="275"/>
      <c r="E11" s="275"/>
      <c r="F11" s="275"/>
      <c r="G11" s="275"/>
      <c r="H11" s="275"/>
      <c r="I11" s="275"/>
      <c r="J11" s="275"/>
      <c r="K11" s="275"/>
      <c r="L11" s="276"/>
      <c r="M11" s="578"/>
      <c r="N11" s="578"/>
      <c r="O11" s="579"/>
    </row>
    <row r="12" spans="1:18" ht="18" customHeight="1" thickBot="1">
      <c r="A12" s="756" t="s">
        <v>165</v>
      </c>
      <c r="B12" s="757"/>
      <c r="C12" s="757"/>
      <c r="D12" s="757"/>
      <c r="E12" s="757"/>
      <c r="F12" s="757"/>
      <c r="G12" s="758"/>
      <c r="H12" s="659"/>
      <c r="I12" s="659" t="s">
        <v>105</v>
      </c>
      <c r="J12" s="580" t="s">
        <v>106</v>
      </c>
      <c r="L12" s="749" t="s">
        <v>107</v>
      </c>
      <c r="M12" s="750"/>
      <c r="N12" s="658" t="s">
        <v>108</v>
      </c>
      <c r="O12" s="420"/>
    </row>
    <row r="13" spans="1:18">
      <c r="A13" s="277"/>
      <c r="B13" s="278" t="s">
        <v>109</v>
      </c>
      <c r="C13" s="279" t="s">
        <v>110</v>
      </c>
      <c r="D13" s="279" t="s">
        <v>111</v>
      </c>
      <c r="E13" s="279" t="s">
        <v>112</v>
      </c>
      <c r="F13" s="279" t="s">
        <v>55</v>
      </c>
      <c r="G13" s="279" t="s">
        <v>113</v>
      </c>
      <c r="H13" s="277"/>
      <c r="I13" s="581" t="s">
        <v>105</v>
      </c>
      <c r="J13" s="581" t="s">
        <v>106</v>
      </c>
      <c r="L13" s="280" t="s">
        <v>114</v>
      </c>
      <c r="M13" s="281"/>
      <c r="N13" s="281"/>
      <c r="O13" s="289"/>
    </row>
    <row r="14" spans="1:18">
      <c r="A14" s="289"/>
      <c r="B14" s="441"/>
      <c r="C14" s="582">
        <f>IF(H14,INDEX(academicrates,I14,J14+I$7)*(1+'Summary Full Cost'!T$11)*'Summary Full Cost'!T$9,0)</f>
        <v>0</v>
      </c>
      <c r="D14" s="496" t="s">
        <v>116</v>
      </c>
      <c r="E14" s="590"/>
      <c r="F14" s="584">
        <f>IF(aflag2=1,E14*C14,L14)</f>
        <v>0</v>
      </c>
      <c r="G14" s="160"/>
      <c r="H14" s="105" t="b">
        <f>AND(ISTEXT(B14), ISTEXT(D14))</f>
        <v>0</v>
      </c>
      <c r="I14" s="105" t="e">
        <f>VLOOKUP(B14,categoryindex,2,0)</f>
        <v>#N/A</v>
      </c>
      <c r="J14" s="105">
        <f>IF(H14,VLOOKUP(D14,unitsindex,2,0),0)</f>
        <v>0</v>
      </c>
      <c r="K14" s="633"/>
      <c r="L14" s="189"/>
      <c r="M14" s="402">
        <f>IF(L14="yes",F14*1,F14*0)</f>
        <v>0</v>
      </c>
      <c r="N14" s="402">
        <f>IF(L14="no",F14*1,F14*0)</f>
        <v>0</v>
      </c>
      <c r="O14" s="585"/>
      <c r="P14" s="586"/>
      <c r="Q14" s="586"/>
      <c r="R14" s="586"/>
    </row>
    <row r="15" spans="1:18">
      <c r="A15" s="289"/>
      <c r="B15" s="441"/>
      <c r="C15" s="582">
        <f>IF(H15,INDEX(academicrates,I15,J15+I$7)*(1+'Summary Full Cost'!T$11)*'Summary Full Cost'!T$9,0)</f>
        <v>0</v>
      </c>
      <c r="D15" s="496" t="s">
        <v>116</v>
      </c>
      <c r="E15" s="590"/>
      <c r="F15" s="589">
        <f>IF(aflag2=1,E15*C15,L15)</f>
        <v>0</v>
      </c>
      <c r="G15" s="160"/>
      <c r="H15" s="105" t="b">
        <f>AND(ISTEXT(B15), ISTEXT(D15))</f>
        <v>0</v>
      </c>
      <c r="I15" s="105" t="e">
        <f>VLOOKUP(B15,categoryindex,2,0)</f>
        <v>#N/A</v>
      </c>
      <c r="J15" s="105">
        <f>IF(H15,VLOOKUP(D15,unitsindex,2,0),0)</f>
        <v>0</v>
      </c>
      <c r="K15" s="633"/>
      <c r="L15" s="412"/>
      <c r="M15" s="402">
        <f>IF(L15="yes",F15*1,F15*0)</f>
        <v>0</v>
      </c>
      <c r="N15" s="402">
        <f t="shared" ref="N15:N31" si="0">IF(L15="no",F15*1,F15*0)</f>
        <v>0</v>
      </c>
      <c r="O15" s="585"/>
      <c r="P15" s="586"/>
      <c r="Q15" s="586"/>
      <c r="R15" s="586"/>
    </row>
    <row r="16" spans="1:18">
      <c r="A16" s="289"/>
      <c r="B16" s="441"/>
      <c r="C16" s="582">
        <f>IF(H16,INDEX(academicrates,I16,J16+I$7)*(1+'Summary Full Cost'!T$11)*'Summary Full Cost'!T$9,0)</f>
        <v>0</v>
      </c>
      <c r="D16" s="496" t="s">
        <v>116</v>
      </c>
      <c r="E16" s="590"/>
      <c r="F16" s="589">
        <f>IF(aflag2=1,E16*C16,L16)</f>
        <v>0</v>
      </c>
      <c r="G16" s="160"/>
      <c r="H16" s="105" t="b">
        <f>AND(ISTEXT(B16), ISTEXT(D16))</f>
        <v>0</v>
      </c>
      <c r="I16" s="105" t="e">
        <f>VLOOKUP(B16,categoryindex,2,0)</f>
        <v>#N/A</v>
      </c>
      <c r="J16" s="105">
        <f>IF(H16,VLOOKUP(D16,unitsindex,2,0),0)</f>
        <v>0</v>
      </c>
      <c r="K16" s="633"/>
      <c r="L16" s="412"/>
      <c r="M16" s="402">
        <f t="shared" ref="M16:M31" si="1">IF(L16="yes",F16*1,F16*0)</f>
        <v>0</v>
      </c>
      <c r="N16" s="402">
        <f t="shared" si="0"/>
        <v>0</v>
      </c>
      <c r="O16" s="585"/>
      <c r="P16" s="586"/>
      <c r="Q16" s="586"/>
      <c r="R16" s="586"/>
    </row>
    <row r="17" spans="1:18">
      <c r="A17" s="289"/>
      <c r="B17" s="441"/>
      <c r="C17" s="582">
        <f>IF(H17,INDEX(academicrates,I17,J17+I$7)*(1+'Summary Full Cost'!T$11)*'Summary Full Cost'!T$9,0)</f>
        <v>0</v>
      </c>
      <c r="D17" s="496" t="s">
        <v>116</v>
      </c>
      <c r="E17" s="590"/>
      <c r="F17" s="589">
        <f t="shared" ref="F17:F29" si="2">IF(aflag2=1,E17*C17,L17)</f>
        <v>0</v>
      </c>
      <c r="G17" s="160"/>
      <c r="H17" s="105" t="b">
        <f t="shared" ref="H17:H28" si="3">AND(ISTEXT(B17), ISTEXT(D17))</f>
        <v>0</v>
      </c>
      <c r="I17" s="105" t="e">
        <f t="shared" ref="I17:I28" si="4">VLOOKUP(B17,categoryindex,2,0)</f>
        <v>#N/A</v>
      </c>
      <c r="J17" s="105">
        <f t="shared" ref="J17:J28" si="5">IF(H17,VLOOKUP(D17,unitsindex,2,0),0)</f>
        <v>0</v>
      </c>
      <c r="K17" s="633"/>
      <c r="L17" s="412"/>
      <c r="M17" s="402">
        <f t="shared" si="1"/>
        <v>0</v>
      </c>
      <c r="N17" s="402">
        <f t="shared" si="0"/>
        <v>0</v>
      </c>
      <c r="O17" s="585"/>
      <c r="P17" s="586"/>
      <c r="Q17" s="586"/>
      <c r="R17" s="586"/>
    </row>
    <row r="18" spans="1:18">
      <c r="A18" s="289"/>
      <c r="B18" s="441"/>
      <c r="C18" s="582">
        <f>IF(H18,INDEX(academicrates,I18,J18+I$7)*(1+'Summary Full Cost'!T$11)*'Summary Full Cost'!T$9,0)</f>
        <v>0</v>
      </c>
      <c r="D18" s="496" t="s">
        <v>116</v>
      </c>
      <c r="E18" s="590"/>
      <c r="F18" s="589">
        <f t="shared" si="2"/>
        <v>0</v>
      </c>
      <c r="G18" s="160"/>
      <c r="H18" s="105" t="b">
        <f t="shared" si="3"/>
        <v>0</v>
      </c>
      <c r="I18" s="105" t="e">
        <f t="shared" si="4"/>
        <v>#N/A</v>
      </c>
      <c r="J18" s="105">
        <f t="shared" si="5"/>
        <v>0</v>
      </c>
      <c r="K18" s="633"/>
      <c r="L18" s="412"/>
      <c r="M18" s="402">
        <f t="shared" si="1"/>
        <v>0</v>
      </c>
      <c r="N18" s="402">
        <f t="shared" si="0"/>
        <v>0</v>
      </c>
      <c r="O18" s="585"/>
      <c r="P18" s="586"/>
      <c r="Q18" s="586"/>
      <c r="R18" s="586"/>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633"/>
      <c r="L19" s="412"/>
      <c r="M19" s="402">
        <f t="shared" si="1"/>
        <v>0</v>
      </c>
      <c r="N19" s="402">
        <f t="shared" si="0"/>
        <v>0</v>
      </c>
      <c r="O19" s="585"/>
      <c r="P19" s="586"/>
      <c r="Q19" s="586"/>
      <c r="R19" s="586"/>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633"/>
      <c r="L20" s="412"/>
      <c r="M20" s="402">
        <f t="shared" si="1"/>
        <v>0</v>
      </c>
      <c r="N20" s="402">
        <f t="shared" si="0"/>
        <v>0</v>
      </c>
      <c r="O20" s="585"/>
      <c r="P20" s="586"/>
      <c r="Q20" s="586"/>
      <c r="R20" s="586"/>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633"/>
      <c r="L21" s="412"/>
      <c r="M21" s="402">
        <f t="shared" si="1"/>
        <v>0</v>
      </c>
      <c r="N21" s="402">
        <f t="shared" si="0"/>
        <v>0</v>
      </c>
      <c r="O21" s="585"/>
      <c r="P21" s="586"/>
      <c r="Q21" s="586"/>
      <c r="R21" s="586"/>
    </row>
    <row r="22" spans="1:18">
      <c r="A22" s="289"/>
      <c r="B22" s="441"/>
      <c r="C22" s="582">
        <f>IF(H22,INDEX(academicrates,I22,J22+I$7)*(1+'Summary Full Cost'!T$11)*'Summary Full Cost'!T$9,0)</f>
        <v>0</v>
      </c>
      <c r="D22" s="496" t="s">
        <v>116</v>
      </c>
      <c r="E22" s="590"/>
      <c r="F22" s="589">
        <f t="shared" si="2"/>
        <v>0</v>
      </c>
      <c r="G22" s="160"/>
      <c r="H22" s="105" t="b">
        <f t="shared" si="3"/>
        <v>0</v>
      </c>
      <c r="I22" s="105" t="e">
        <f t="shared" si="4"/>
        <v>#N/A</v>
      </c>
      <c r="J22" s="105">
        <f t="shared" si="5"/>
        <v>0</v>
      </c>
      <c r="K22" s="633"/>
      <c r="L22" s="412"/>
      <c r="M22" s="402">
        <f t="shared" si="1"/>
        <v>0</v>
      </c>
      <c r="N22" s="402">
        <f t="shared" si="0"/>
        <v>0</v>
      </c>
      <c r="O22" s="585"/>
      <c r="P22" s="586"/>
      <c r="Q22" s="586"/>
      <c r="R22" s="586"/>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633"/>
      <c r="L23" s="412"/>
      <c r="M23" s="402">
        <f t="shared" si="1"/>
        <v>0</v>
      </c>
      <c r="N23" s="402">
        <f t="shared" si="0"/>
        <v>0</v>
      </c>
      <c r="O23" s="585"/>
      <c r="P23" s="586"/>
      <c r="Q23" s="586"/>
      <c r="R23" s="586"/>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633"/>
      <c r="L24" s="412"/>
      <c r="M24" s="402">
        <f t="shared" si="1"/>
        <v>0</v>
      </c>
      <c r="N24" s="402">
        <f t="shared" si="0"/>
        <v>0</v>
      </c>
      <c r="O24" s="585"/>
      <c r="P24" s="586"/>
      <c r="Q24" s="586"/>
      <c r="R24" s="586"/>
    </row>
    <row r="25" spans="1:18">
      <c r="A25" s="289"/>
      <c r="B25" s="441"/>
      <c r="C25" s="582">
        <f>IF(H25,INDEX(academicrates,I25,J25+I$7)*(1+'Summary Full Cost'!T$11)*'Summary Full Cost'!T$9,0)</f>
        <v>0</v>
      </c>
      <c r="D25" s="496" t="s">
        <v>116</v>
      </c>
      <c r="E25" s="590"/>
      <c r="F25" s="589">
        <f t="shared" si="2"/>
        <v>0</v>
      </c>
      <c r="G25" s="160"/>
      <c r="H25" s="105" t="b">
        <f t="shared" si="3"/>
        <v>0</v>
      </c>
      <c r="I25" s="105" t="e">
        <f t="shared" si="4"/>
        <v>#N/A</v>
      </c>
      <c r="J25" s="105">
        <f t="shared" si="5"/>
        <v>0</v>
      </c>
      <c r="K25" s="633"/>
      <c r="L25" s="412"/>
      <c r="M25" s="402">
        <f t="shared" si="1"/>
        <v>0</v>
      </c>
      <c r="N25" s="402">
        <f t="shared" si="0"/>
        <v>0</v>
      </c>
      <c r="O25" s="585"/>
      <c r="P25" s="586"/>
      <c r="Q25" s="586"/>
      <c r="R25" s="586"/>
    </row>
    <row r="26" spans="1:18">
      <c r="A26" s="289"/>
      <c r="B26" s="441"/>
      <c r="C26" s="582">
        <f>IF(H26,INDEX(academicrates,I26,J26+I$7)*(1+'Summary Full Cost'!T$11)*'Summary Full Cost'!T$9,0)</f>
        <v>0</v>
      </c>
      <c r="D26" s="496"/>
      <c r="E26" s="590"/>
      <c r="F26" s="589">
        <f t="shared" si="2"/>
        <v>0</v>
      </c>
      <c r="G26" s="160"/>
      <c r="H26" s="105" t="b">
        <f t="shared" si="3"/>
        <v>0</v>
      </c>
      <c r="I26" s="105" t="e">
        <f t="shared" si="4"/>
        <v>#N/A</v>
      </c>
      <c r="J26" s="105">
        <f t="shared" si="5"/>
        <v>0</v>
      </c>
      <c r="K26" s="633"/>
      <c r="L26" s="412"/>
      <c r="M26" s="402">
        <f t="shared" si="1"/>
        <v>0</v>
      </c>
      <c r="N26" s="402">
        <f t="shared" si="0"/>
        <v>0</v>
      </c>
      <c r="O26" s="585"/>
      <c r="P26" s="586"/>
      <c r="Q26" s="586"/>
      <c r="R26" s="586"/>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633"/>
      <c r="L27" s="412"/>
      <c r="M27" s="402">
        <f t="shared" si="1"/>
        <v>0</v>
      </c>
      <c r="N27" s="402">
        <f t="shared" si="0"/>
        <v>0</v>
      </c>
      <c r="O27" s="585"/>
      <c r="P27" s="586"/>
      <c r="Q27" s="586"/>
      <c r="R27" s="586"/>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633"/>
      <c r="L28" s="412"/>
      <c r="M28" s="402">
        <f t="shared" si="1"/>
        <v>0</v>
      </c>
      <c r="N28" s="402">
        <f t="shared" si="0"/>
        <v>0</v>
      </c>
      <c r="O28" s="585"/>
      <c r="P28" s="586"/>
      <c r="Q28" s="586"/>
      <c r="R28" s="586"/>
    </row>
    <row r="29" spans="1:18">
      <c r="A29" s="289"/>
      <c r="B29" s="441"/>
      <c r="C29" s="582">
        <f>IF(H29,INDEX(academicrates,I29,J29+I$7)*(1+'Summary Full Cost'!T$11)*'Summary Full Cost'!T$9,0)</f>
        <v>0</v>
      </c>
      <c r="D29" s="496"/>
      <c r="E29" s="590"/>
      <c r="F29" s="589">
        <f t="shared" si="2"/>
        <v>0</v>
      </c>
      <c r="G29" s="160"/>
      <c r="H29" s="105" t="b">
        <f>AND(ISTEXT(B29), ISTEXT(D29))</f>
        <v>0</v>
      </c>
      <c r="I29" s="105" t="e">
        <f>VLOOKUP(B29,categoryindex,2,0)</f>
        <v>#N/A</v>
      </c>
      <c r="J29" s="105">
        <f>IF(H29,VLOOKUP(D29,unitsindex,2,0),0)</f>
        <v>0</v>
      </c>
      <c r="K29" s="633"/>
      <c r="L29" s="412"/>
      <c r="M29" s="402">
        <f t="shared" si="1"/>
        <v>0</v>
      </c>
      <c r="N29" s="402">
        <f t="shared" si="0"/>
        <v>0</v>
      </c>
      <c r="O29" s="585"/>
      <c r="P29" s="586"/>
      <c r="Q29" s="586"/>
      <c r="R29" s="586"/>
    </row>
    <row r="30" spans="1:18">
      <c r="A30" s="289"/>
      <c r="B30" s="386" t="s">
        <v>107</v>
      </c>
      <c r="C30" s="440"/>
      <c r="D30" s="496"/>
      <c r="E30" s="644"/>
      <c r="F30" s="589">
        <f>C30</f>
        <v>0</v>
      </c>
      <c r="G30" s="638"/>
      <c r="H30" s="105" t="b">
        <f>AND(ISTEXT(B30), ISTEXT(D30))</f>
        <v>0</v>
      </c>
      <c r="I30" s="105" t="e">
        <f>VLOOKUP(B30,categoryindex,2,0)</f>
        <v>#N/A</v>
      </c>
      <c r="J30" s="105">
        <f>IF(H30,VLOOKUP(D30,unitsindex,2,0),0)</f>
        <v>0</v>
      </c>
      <c r="K30" s="633"/>
      <c r="L30" s="412"/>
      <c r="M30" s="402">
        <f t="shared" si="1"/>
        <v>0</v>
      </c>
      <c r="N30" s="402">
        <f t="shared" si="0"/>
        <v>0</v>
      </c>
      <c r="O30" s="585"/>
      <c r="P30" s="586"/>
      <c r="Q30" s="586"/>
      <c r="R30" s="586"/>
    </row>
    <row r="31" spans="1:18">
      <c r="A31" s="289"/>
      <c r="B31" s="387" t="s">
        <v>118</v>
      </c>
      <c r="C31" s="440"/>
      <c r="D31" s="496"/>
      <c r="E31" s="590"/>
      <c r="F31" s="637">
        <f>C31</f>
        <v>0</v>
      </c>
      <c r="G31" s="638"/>
      <c r="H31" s="105" t="b">
        <f>AND(ISTEXT(B31), ISTEXT(D31))</f>
        <v>0</v>
      </c>
      <c r="I31" s="105" t="e">
        <f>VLOOKUP(B31,categoryindex,2,0)</f>
        <v>#N/A</v>
      </c>
      <c r="J31" s="105">
        <f>IF(H31,VLOOKUP(D31,unitsindex,2,0),0)</f>
        <v>0</v>
      </c>
      <c r="K31" s="633"/>
      <c r="L31" s="412"/>
      <c r="M31" s="402">
        <f t="shared" si="1"/>
        <v>0</v>
      </c>
      <c r="N31" s="402">
        <f t="shared" si="0"/>
        <v>0</v>
      </c>
      <c r="O31" s="585"/>
      <c r="P31" s="586"/>
      <c r="Q31" s="586"/>
      <c r="R31" s="586"/>
    </row>
    <row r="32" spans="1:18">
      <c r="B32" s="408" t="s">
        <v>119</v>
      </c>
      <c r="C32" s="415"/>
      <c r="D32" s="410"/>
      <c r="E32" s="409"/>
      <c r="F32" s="416">
        <f>SUM(F14:F31)</f>
        <v>0</v>
      </c>
      <c r="G32" s="411"/>
      <c r="H32" s="287"/>
      <c r="I32" s="287"/>
      <c r="J32" s="287"/>
      <c r="K32" s="287"/>
      <c r="L32" s="288"/>
      <c r="M32" s="265">
        <f>SUM(M14:M31)</f>
        <v>0</v>
      </c>
      <c r="N32" s="265">
        <f>SUM(N14:N31)</f>
        <v>0</v>
      </c>
      <c r="O32" s="639"/>
      <c r="P32" s="585"/>
      <c r="Q32" s="261">
        <f>N32/('Summary Full Cost'!$T$11+1)</f>
        <v>0</v>
      </c>
      <c r="R32" s="588">
        <f>N32-Q32</f>
        <v>0</v>
      </c>
    </row>
    <row r="33" spans="1:18">
      <c r="D33" s="661"/>
      <c r="F33" s="645"/>
      <c r="L33" s="289"/>
      <c r="M33" s="403"/>
      <c r="N33" s="402"/>
      <c r="O33" s="585"/>
      <c r="P33" s="586"/>
      <c r="Q33" s="586"/>
      <c r="R33" s="586"/>
    </row>
    <row r="34" spans="1:18">
      <c r="A34" s="751" t="s">
        <v>120</v>
      </c>
      <c r="B34" s="752"/>
      <c r="C34" s="752"/>
      <c r="D34" s="752"/>
      <c r="E34" s="752"/>
      <c r="F34" s="752"/>
      <c r="G34" s="752"/>
      <c r="H34" s="580"/>
      <c r="I34" s="580"/>
      <c r="J34" s="580"/>
      <c r="L34" s="289"/>
      <c r="M34" s="404"/>
      <c r="N34" s="402"/>
      <c r="O34" s="585"/>
      <c r="P34" s="586"/>
      <c r="Q34" s="586"/>
      <c r="R34" s="586"/>
    </row>
    <row r="35" spans="1:18">
      <c r="A35" s="752"/>
      <c r="B35" s="752"/>
      <c r="C35" s="752"/>
      <c r="D35" s="752"/>
      <c r="E35" s="752"/>
      <c r="F35" s="752"/>
      <c r="G35" s="752"/>
      <c r="H35" s="580"/>
      <c r="I35" s="580" t="s">
        <v>105</v>
      </c>
      <c r="J35" s="580" t="s">
        <v>106</v>
      </c>
      <c r="L35" s="289"/>
      <c r="M35" s="404"/>
      <c r="N35" s="380"/>
      <c r="O35" s="585"/>
      <c r="P35" s="586"/>
      <c r="Q35" s="586"/>
      <c r="R35" s="586"/>
    </row>
    <row r="36" spans="1:18">
      <c r="A36" s="289"/>
      <c r="B36" s="441"/>
      <c r="C36" s="582">
        <f>IF(H36,INDEX(passrates,I36,2+I$7+J36)*(1+'Summary Full Cost'!T$11),0)</f>
        <v>0</v>
      </c>
      <c r="D36" s="496" t="s">
        <v>116</v>
      </c>
      <c r="E36" s="590"/>
      <c r="F36" s="584">
        <f t="shared" ref="F36:F54" si="6">IF(aflag2=1,E36*C36,L36)</f>
        <v>0</v>
      </c>
      <c r="G36" s="160"/>
      <c r="H36" s="105" t="b">
        <f t="shared" ref="H36:H37" si="7">AND(ISTEXT(B36), ISTEXT(D36))</f>
        <v>0</v>
      </c>
      <c r="I36" s="105" t="e">
        <f>MATCH(B36,supportstaff,0)</f>
        <v>#N/A</v>
      </c>
      <c r="J36" s="105">
        <f>IF(H36,VLOOKUP(D36,unitsindex,2,0),0)</f>
        <v>0</v>
      </c>
      <c r="K36" s="633"/>
      <c r="L36" s="412"/>
      <c r="M36" s="402">
        <f>IF(L36="Yes",F36*1,F36*0)</f>
        <v>0</v>
      </c>
      <c r="N36" s="402">
        <f t="shared" ref="N36:N56" si="8">IF(L36="no",F36*1,F36*0)</f>
        <v>0</v>
      </c>
      <c r="O36" s="585"/>
      <c r="P36" s="586"/>
      <c r="Q36" s="586"/>
      <c r="R36" s="586"/>
    </row>
    <row r="37" spans="1:18">
      <c r="A37" s="289"/>
      <c r="B37" s="441"/>
      <c r="C37" s="582">
        <f>IF(H37,INDEX(passrates,I37,2+I$7+J37)*(1+'Summary Full Cost'!T$11),0)</f>
        <v>0</v>
      </c>
      <c r="D37" s="496" t="s">
        <v>116</v>
      </c>
      <c r="E37" s="590"/>
      <c r="F37" s="584">
        <f t="shared" si="6"/>
        <v>0</v>
      </c>
      <c r="G37" s="497"/>
      <c r="H37" s="105" t="b">
        <f t="shared" si="7"/>
        <v>0</v>
      </c>
      <c r="I37" s="105" t="e">
        <f>MATCH(B37,supportstaff,0)</f>
        <v>#N/A</v>
      </c>
      <c r="J37" s="105">
        <f>IF(H37,VLOOKUP(D37,unitsindex,2,0),0)</f>
        <v>0</v>
      </c>
      <c r="K37" s="633"/>
      <c r="L37" s="412"/>
      <c r="M37" s="402">
        <f t="shared" ref="M37:M56" si="9">IF(L37="Yes",F37*1,F37*0)</f>
        <v>0</v>
      </c>
      <c r="N37" s="402">
        <f t="shared" si="8"/>
        <v>0</v>
      </c>
      <c r="O37" s="585"/>
      <c r="P37" s="586"/>
      <c r="Q37" s="586"/>
      <c r="R37" s="586"/>
    </row>
    <row r="38" spans="1:18">
      <c r="A38" s="289"/>
      <c r="B38" s="441"/>
      <c r="C38" s="582">
        <f>IF(H38,INDEX(passrates,I38,2+I$7+J38)*(1+'Summary Full Cost'!T$11),0)</f>
        <v>0</v>
      </c>
      <c r="D38" s="496" t="s">
        <v>116</v>
      </c>
      <c r="E38" s="590"/>
      <c r="F38" s="584">
        <f t="shared" si="6"/>
        <v>0</v>
      </c>
      <c r="G38" s="497"/>
      <c r="H38" s="105" t="b">
        <f>AND(ISTEXT(B38), ISTEXT(D38))</f>
        <v>0</v>
      </c>
      <c r="I38" s="105" t="e">
        <f>MATCH(B38,supportstaff,0)</f>
        <v>#N/A</v>
      </c>
      <c r="J38" s="105">
        <f>IF(H38,VLOOKUP(D38,unitsindex,2,0),0)</f>
        <v>0</v>
      </c>
      <c r="K38" s="633"/>
      <c r="L38" s="412"/>
      <c r="M38" s="402">
        <f t="shared" si="9"/>
        <v>0</v>
      </c>
      <c r="N38" s="402">
        <f t="shared" si="8"/>
        <v>0</v>
      </c>
      <c r="O38" s="585"/>
      <c r="P38" s="586"/>
      <c r="Q38" s="586"/>
      <c r="R38" s="586"/>
    </row>
    <row r="39" spans="1:18">
      <c r="A39" s="289"/>
      <c r="B39" s="441"/>
      <c r="C39" s="582">
        <f>IF(H39,INDEX(passrates,I39,2+I$7+J39)*(1+'Summary Full Cost'!T$11),0)</f>
        <v>0</v>
      </c>
      <c r="D39" s="496" t="s">
        <v>116</v>
      </c>
      <c r="E39" s="590"/>
      <c r="F39" s="584">
        <f t="shared" si="6"/>
        <v>0</v>
      </c>
      <c r="G39" s="497"/>
      <c r="H39" s="105" t="b">
        <f>AND(ISTEXT(B39), ISTEXT(D39))</f>
        <v>0</v>
      </c>
      <c r="I39" s="105" t="e">
        <f>MATCH(B39,supportstaff,0)</f>
        <v>#N/A</v>
      </c>
      <c r="J39" s="105">
        <f>IF(H39,VLOOKUP(D39,unitsindex,2,0),0)</f>
        <v>0</v>
      </c>
      <c r="K39" s="633"/>
      <c r="L39" s="412"/>
      <c r="M39" s="402">
        <f t="shared" si="9"/>
        <v>0</v>
      </c>
      <c r="N39" s="402">
        <f t="shared" si="8"/>
        <v>0</v>
      </c>
      <c r="O39" s="585"/>
      <c r="P39" s="586"/>
      <c r="Q39" s="586"/>
      <c r="R39" s="586"/>
    </row>
    <row r="40" spans="1:18">
      <c r="A40" s="289"/>
      <c r="B40" s="441"/>
      <c r="C40" s="582">
        <f>IF(H40,INDEX(passrates,I40,2+I$7+J40)*(1+'Summary Full Cost'!T$11),0)</f>
        <v>0</v>
      </c>
      <c r="D40" s="496" t="s">
        <v>116</v>
      </c>
      <c r="E40" s="590"/>
      <c r="F40" s="584">
        <f t="shared" si="6"/>
        <v>0</v>
      </c>
      <c r="G40" s="497"/>
      <c r="H40" s="105" t="b">
        <f t="shared" ref="H40:H52" si="10">AND(ISTEXT(B40), ISTEXT(D40))</f>
        <v>0</v>
      </c>
      <c r="I40" s="105" t="e">
        <f t="shared" ref="I40:I52" si="11">MATCH(B40,supportstaff,0)</f>
        <v>#N/A</v>
      </c>
      <c r="J40" s="105">
        <f t="shared" ref="J40:J52" si="12">IF(H40,VLOOKUP(D40,unitsindex,2,0),0)</f>
        <v>0</v>
      </c>
      <c r="K40" s="633"/>
      <c r="L40" s="412"/>
      <c r="M40" s="402">
        <f t="shared" si="9"/>
        <v>0</v>
      </c>
      <c r="N40" s="402">
        <f t="shared" si="8"/>
        <v>0</v>
      </c>
      <c r="O40" s="585"/>
      <c r="P40" s="586"/>
      <c r="Q40" s="586"/>
      <c r="R40" s="586"/>
    </row>
    <row r="41" spans="1:18">
      <c r="A41" s="289"/>
      <c r="B41" s="441"/>
      <c r="C41" s="582">
        <f>IF(H41,INDEX(passrates,I41,2+I$7+J41)*(1+'Summary Full Cost'!T$11),0)</f>
        <v>0</v>
      </c>
      <c r="D41" s="496" t="s">
        <v>116</v>
      </c>
      <c r="E41" s="590"/>
      <c r="F41" s="584">
        <f t="shared" si="6"/>
        <v>0</v>
      </c>
      <c r="G41" s="497"/>
      <c r="H41" s="105" t="b">
        <f t="shared" si="10"/>
        <v>0</v>
      </c>
      <c r="I41" s="105" t="e">
        <f t="shared" si="11"/>
        <v>#N/A</v>
      </c>
      <c r="J41" s="105">
        <f t="shared" si="12"/>
        <v>0</v>
      </c>
      <c r="K41" s="633"/>
      <c r="L41" s="412"/>
      <c r="M41" s="402">
        <f t="shared" si="9"/>
        <v>0</v>
      </c>
      <c r="N41" s="402">
        <f t="shared" si="8"/>
        <v>0</v>
      </c>
      <c r="O41" s="585"/>
      <c r="P41" s="586"/>
      <c r="Q41" s="586"/>
      <c r="R41" s="586"/>
    </row>
    <row r="42" spans="1:18">
      <c r="A42" s="289"/>
      <c r="B42" s="441"/>
      <c r="C42" s="582">
        <f>IF(H42,INDEX(passrates,I42,2+I$7+J42)*(1+'Summary Full Cost'!T$11),0)</f>
        <v>0</v>
      </c>
      <c r="D42" s="496" t="s">
        <v>116</v>
      </c>
      <c r="E42" s="590"/>
      <c r="F42" s="584">
        <f t="shared" si="6"/>
        <v>0</v>
      </c>
      <c r="G42" s="497"/>
      <c r="H42" s="105" t="b">
        <f t="shared" si="10"/>
        <v>0</v>
      </c>
      <c r="I42" s="105" t="e">
        <f t="shared" si="11"/>
        <v>#N/A</v>
      </c>
      <c r="J42" s="105">
        <f t="shared" si="12"/>
        <v>0</v>
      </c>
      <c r="K42" s="633"/>
      <c r="L42" s="412"/>
      <c r="M42" s="402">
        <f t="shared" si="9"/>
        <v>0</v>
      </c>
      <c r="N42" s="402">
        <f t="shared" si="8"/>
        <v>0</v>
      </c>
      <c r="O42" s="585"/>
      <c r="P42" s="586"/>
      <c r="Q42" s="586"/>
      <c r="R42" s="586"/>
    </row>
    <row r="43" spans="1:18">
      <c r="A43" s="289"/>
      <c r="B43" s="441"/>
      <c r="C43" s="582">
        <f>IF(H43,INDEX(passrates,I43,2+I$7+J43)*(1+'Summary Full Cost'!T$11),0)</f>
        <v>0</v>
      </c>
      <c r="D43" s="496" t="s">
        <v>116</v>
      </c>
      <c r="E43" s="590"/>
      <c r="F43" s="584">
        <f t="shared" si="6"/>
        <v>0</v>
      </c>
      <c r="G43" s="497"/>
      <c r="H43" s="105" t="b">
        <f t="shared" si="10"/>
        <v>0</v>
      </c>
      <c r="I43" s="105" t="e">
        <f t="shared" si="11"/>
        <v>#N/A</v>
      </c>
      <c r="J43" s="105">
        <f t="shared" si="12"/>
        <v>0</v>
      </c>
      <c r="K43" s="633"/>
      <c r="L43" s="412"/>
      <c r="M43" s="402">
        <f t="shared" si="9"/>
        <v>0</v>
      </c>
      <c r="N43" s="402">
        <f t="shared" si="8"/>
        <v>0</v>
      </c>
      <c r="O43" s="585"/>
      <c r="P43" s="586"/>
      <c r="Q43" s="586"/>
      <c r="R43" s="586"/>
    </row>
    <row r="44" spans="1:18">
      <c r="A44" s="289"/>
      <c r="B44" s="614"/>
      <c r="C44" s="582">
        <f>IF(H44,INDEX(passrates,I44,2+I$7+J44)*(1+'Summary Full Cost'!T$11),0)</f>
        <v>0</v>
      </c>
      <c r="D44" s="496"/>
      <c r="E44" s="590"/>
      <c r="F44" s="584">
        <f t="shared" si="6"/>
        <v>0</v>
      </c>
      <c r="G44" s="497"/>
      <c r="H44" s="105" t="b">
        <f t="shared" si="10"/>
        <v>0</v>
      </c>
      <c r="I44" s="105" t="e">
        <f t="shared" si="11"/>
        <v>#N/A</v>
      </c>
      <c r="J44" s="105">
        <f t="shared" si="12"/>
        <v>0</v>
      </c>
      <c r="K44" s="633"/>
      <c r="L44" s="412"/>
      <c r="M44" s="402">
        <f t="shared" si="9"/>
        <v>0</v>
      </c>
      <c r="N44" s="402">
        <f t="shared" si="8"/>
        <v>0</v>
      </c>
      <c r="O44" s="585"/>
      <c r="P44" s="586"/>
      <c r="Q44" s="586"/>
      <c r="R44" s="586"/>
    </row>
    <row r="45" spans="1:18">
      <c r="A45" s="289"/>
      <c r="B45" s="614"/>
      <c r="C45" s="582">
        <f>IF(H45,INDEX(passrates,I45,2+I$7+J45)*(1+'Summary Full Cost'!T$11),0)</f>
        <v>0</v>
      </c>
      <c r="D45" s="496"/>
      <c r="E45" s="590"/>
      <c r="F45" s="584">
        <f t="shared" si="6"/>
        <v>0</v>
      </c>
      <c r="G45" s="497"/>
      <c r="H45" s="105" t="b">
        <f t="shared" si="10"/>
        <v>0</v>
      </c>
      <c r="I45" s="105" t="e">
        <f t="shared" si="11"/>
        <v>#N/A</v>
      </c>
      <c r="J45" s="105">
        <f t="shared" si="12"/>
        <v>0</v>
      </c>
      <c r="K45" s="633"/>
      <c r="L45" s="412"/>
      <c r="M45" s="402">
        <f t="shared" si="9"/>
        <v>0</v>
      </c>
      <c r="N45" s="402">
        <f t="shared" si="8"/>
        <v>0</v>
      </c>
      <c r="O45" s="585"/>
      <c r="P45" s="586"/>
      <c r="Q45" s="586"/>
      <c r="R45" s="586"/>
    </row>
    <row r="46" spans="1:18">
      <c r="A46" s="289"/>
      <c r="B46" s="614"/>
      <c r="C46" s="582">
        <f>IF(H46,INDEX(passrates,I46,2+I$7+J46)*(1+'Summary Full Cost'!T$11),0)</f>
        <v>0</v>
      </c>
      <c r="D46" s="496"/>
      <c r="E46" s="590"/>
      <c r="F46" s="584">
        <f t="shared" si="6"/>
        <v>0</v>
      </c>
      <c r="G46" s="497"/>
      <c r="H46" s="105" t="b">
        <f t="shared" si="10"/>
        <v>0</v>
      </c>
      <c r="I46" s="105" t="e">
        <f t="shared" si="11"/>
        <v>#N/A</v>
      </c>
      <c r="J46" s="105">
        <f t="shared" si="12"/>
        <v>0</v>
      </c>
      <c r="K46" s="633"/>
      <c r="L46" s="412"/>
      <c r="M46" s="402">
        <f t="shared" si="9"/>
        <v>0</v>
      </c>
      <c r="N46" s="402">
        <f t="shared" si="8"/>
        <v>0</v>
      </c>
      <c r="O46" s="585"/>
      <c r="P46" s="586"/>
      <c r="Q46" s="586"/>
      <c r="R46" s="586"/>
    </row>
    <row r="47" spans="1:18">
      <c r="A47" s="289"/>
      <c r="B47" s="614"/>
      <c r="C47" s="582">
        <f>IF(H47,INDEX(passrates,I47,2+I$7+J47)*(1+'Summary Full Cost'!T$11),0)</f>
        <v>0</v>
      </c>
      <c r="D47" s="496"/>
      <c r="E47" s="590"/>
      <c r="F47" s="584">
        <f t="shared" si="6"/>
        <v>0</v>
      </c>
      <c r="G47" s="497"/>
      <c r="H47" s="105" t="b">
        <f t="shared" si="10"/>
        <v>0</v>
      </c>
      <c r="I47" s="105" t="e">
        <f t="shared" si="11"/>
        <v>#N/A</v>
      </c>
      <c r="J47" s="105">
        <f t="shared" si="12"/>
        <v>0</v>
      </c>
      <c r="K47" s="633"/>
      <c r="L47" s="412"/>
      <c r="M47" s="402">
        <f t="shared" si="9"/>
        <v>0</v>
      </c>
      <c r="N47" s="402">
        <f t="shared" si="8"/>
        <v>0</v>
      </c>
      <c r="O47" s="585"/>
      <c r="P47" s="586"/>
      <c r="Q47" s="586"/>
      <c r="R47" s="586"/>
    </row>
    <row r="48" spans="1:18">
      <c r="A48" s="289"/>
      <c r="B48" s="614"/>
      <c r="C48" s="582">
        <f>IF(H48,INDEX(passrates,I48,2+I$7+J48)*(1+'Summary Full Cost'!T$11),0)</f>
        <v>0</v>
      </c>
      <c r="D48" s="496"/>
      <c r="E48" s="590"/>
      <c r="F48" s="584">
        <f t="shared" si="6"/>
        <v>0</v>
      </c>
      <c r="G48" s="497"/>
      <c r="H48" s="105" t="b">
        <f t="shared" si="10"/>
        <v>0</v>
      </c>
      <c r="I48" s="105" t="e">
        <f t="shared" si="11"/>
        <v>#N/A</v>
      </c>
      <c r="J48" s="105">
        <f t="shared" si="12"/>
        <v>0</v>
      </c>
      <c r="K48" s="633"/>
      <c r="L48" s="412"/>
      <c r="M48" s="402">
        <f t="shared" si="9"/>
        <v>0</v>
      </c>
      <c r="N48" s="402">
        <f t="shared" si="8"/>
        <v>0</v>
      </c>
      <c r="O48" s="585"/>
      <c r="P48" s="586"/>
      <c r="Q48" s="586"/>
      <c r="R48" s="586"/>
    </row>
    <row r="49" spans="1:21">
      <c r="A49" s="289"/>
      <c r="B49" s="614"/>
      <c r="C49" s="582">
        <f>IF(H49,INDEX(passrates,I49,2+I$7+J49)*(1+'Summary Full Cost'!T$11),0)</f>
        <v>0</v>
      </c>
      <c r="D49" s="496"/>
      <c r="E49" s="590"/>
      <c r="F49" s="584">
        <f t="shared" si="6"/>
        <v>0</v>
      </c>
      <c r="G49" s="497"/>
      <c r="H49" s="105" t="b">
        <f t="shared" si="10"/>
        <v>0</v>
      </c>
      <c r="I49" s="105" t="e">
        <f t="shared" si="11"/>
        <v>#N/A</v>
      </c>
      <c r="J49" s="105">
        <f t="shared" si="12"/>
        <v>0</v>
      </c>
      <c r="K49" s="633"/>
      <c r="L49" s="412"/>
      <c r="M49" s="402">
        <f t="shared" si="9"/>
        <v>0</v>
      </c>
      <c r="N49" s="402">
        <f t="shared" si="8"/>
        <v>0</v>
      </c>
      <c r="O49" s="585"/>
      <c r="P49" s="586"/>
      <c r="Q49" s="586"/>
      <c r="R49" s="586"/>
    </row>
    <row r="50" spans="1:21">
      <c r="A50" s="289"/>
      <c r="B50" s="614"/>
      <c r="C50" s="582">
        <f>IF(H50,INDEX(passrates,I50,2+I$7+J50)*(1+'Summary Full Cost'!T$11),0)</f>
        <v>0</v>
      </c>
      <c r="D50" s="496"/>
      <c r="E50" s="590"/>
      <c r="F50" s="584">
        <f t="shared" si="6"/>
        <v>0</v>
      </c>
      <c r="G50" s="497"/>
      <c r="H50" s="105" t="b">
        <f t="shared" si="10"/>
        <v>0</v>
      </c>
      <c r="I50" s="105" t="e">
        <f t="shared" si="11"/>
        <v>#N/A</v>
      </c>
      <c r="J50" s="105">
        <f t="shared" si="12"/>
        <v>0</v>
      </c>
      <c r="K50" s="633"/>
      <c r="L50" s="412"/>
      <c r="M50" s="402">
        <f t="shared" si="9"/>
        <v>0</v>
      </c>
      <c r="N50" s="402">
        <f t="shared" si="8"/>
        <v>0</v>
      </c>
      <c r="O50" s="585"/>
      <c r="P50" s="586"/>
      <c r="Q50" s="586"/>
      <c r="R50" s="586"/>
    </row>
    <row r="51" spans="1:21">
      <c r="A51" s="289"/>
      <c r="B51" s="614"/>
      <c r="C51" s="582">
        <f>IF(H51,INDEX(passrates,I51,2+I$7+J51)*(1+'Summary Full Cost'!T$11),0)</f>
        <v>0</v>
      </c>
      <c r="D51" s="496"/>
      <c r="E51" s="590"/>
      <c r="F51" s="584">
        <f t="shared" si="6"/>
        <v>0</v>
      </c>
      <c r="G51" s="497"/>
      <c r="H51" s="105" t="b">
        <f t="shared" si="10"/>
        <v>0</v>
      </c>
      <c r="I51" s="105" t="e">
        <f t="shared" si="11"/>
        <v>#N/A</v>
      </c>
      <c r="J51" s="105">
        <f t="shared" si="12"/>
        <v>0</v>
      </c>
      <c r="K51" s="633"/>
      <c r="L51" s="412"/>
      <c r="M51" s="402">
        <f t="shared" si="9"/>
        <v>0</v>
      </c>
      <c r="N51" s="402">
        <f t="shared" si="8"/>
        <v>0</v>
      </c>
      <c r="O51" s="585"/>
      <c r="P51" s="586"/>
      <c r="Q51" s="586"/>
      <c r="R51" s="586"/>
    </row>
    <row r="52" spans="1:21">
      <c r="A52" s="289"/>
      <c r="B52" s="614"/>
      <c r="C52" s="582">
        <f>IF(H52,INDEX(passrates,I52,2+I$7+J52)*(1+'Summary Full Cost'!T$11),0)</f>
        <v>0</v>
      </c>
      <c r="D52" s="496"/>
      <c r="E52" s="590"/>
      <c r="F52" s="584">
        <f t="shared" si="6"/>
        <v>0</v>
      </c>
      <c r="G52" s="497"/>
      <c r="H52" s="105" t="b">
        <f t="shared" si="10"/>
        <v>0</v>
      </c>
      <c r="I52" s="105" t="e">
        <f t="shared" si="11"/>
        <v>#N/A</v>
      </c>
      <c r="J52" s="105">
        <f t="shared" si="12"/>
        <v>0</v>
      </c>
      <c r="K52" s="633"/>
      <c r="L52" s="412"/>
      <c r="M52" s="402">
        <f t="shared" si="9"/>
        <v>0</v>
      </c>
      <c r="N52" s="402">
        <f t="shared" si="8"/>
        <v>0</v>
      </c>
      <c r="O52" s="585"/>
      <c r="P52" s="586"/>
      <c r="Q52" s="586"/>
      <c r="R52" s="586"/>
    </row>
    <row r="53" spans="1:21">
      <c r="A53" s="289"/>
      <c r="B53" s="614"/>
      <c r="C53" s="582">
        <f>IF(H53,INDEX(passrates,I53,2+I$7+J53)*(1+'Summary Full Cost'!T$11),0)</f>
        <v>0</v>
      </c>
      <c r="D53" s="496"/>
      <c r="E53" s="590"/>
      <c r="F53" s="584">
        <f t="shared" si="6"/>
        <v>0</v>
      </c>
      <c r="G53" s="497"/>
      <c r="H53" s="105" t="b">
        <f>AND(ISTEXT(B53), ISTEXT(D53))</f>
        <v>0</v>
      </c>
      <c r="I53" s="105" t="e">
        <f>MATCH(B53,supportstaff,0)</f>
        <v>#N/A</v>
      </c>
      <c r="J53" s="105">
        <f>IF(H53,VLOOKUP(D53,unitsindex,2,0),0)</f>
        <v>0</v>
      </c>
      <c r="K53" s="633"/>
      <c r="L53" s="412"/>
      <c r="M53" s="402">
        <f t="shared" si="9"/>
        <v>0</v>
      </c>
      <c r="N53" s="402">
        <f t="shared" si="8"/>
        <v>0</v>
      </c>
      <c r="O53" s="585"/>
      <c r="P53" s="586"/>
      <c r="Q53" s="586"/>
      <c r="R53" s="586"/>
    </row>
    <row r="54" spans="1:21">
      <c r="A54" s="289"/>
      <c r="B54" s="614"/>
      <c r="C54" s="582">
        <f>IF(H54,INDEX(passrates,I54,2+I$7+J54)*(1+'Summary Full Cost'!T$11),0)</f>
        <v>0</v>
      </c>
      <c r="D54" s="496"/>
      <c r="E54" s="590"/>
      <c r="F54" s="584">
        <f t="shared" si="6"/>
        <v>0</v>
      </c>
      <c r="G54" s="497"/>
      <c r="H54" s="105" t="b">
        <f>AND(ISTEXT(B54), ISTEXT(D54))</f>
        <v>0</v>
      </c>
      <c r="I54" s="105" t="e">
        <f>MATCH(B54,supportstaff,0)</f>
        <v>#N/A</v>
      </c>
      <c r="J54" s="105">
        <f>IF(H54,VLOOKUP(D54,unitsindex,2,0),0)</f>
        <v>0</v>
      </c>
      <c r="K54" s="633"/>
      <c r="L54" s="412"/>
      <c r="M54" s="402">
        <f t="shared" si="9"/>
        <v>0</v>
      </c>
      <c r="N54" s="402">
        <f t="shared" si="8"/>
        <v>0</v>
      </c>
      <c r="O54" s="585"/>
      <c r="P54" s="586"/>
      <c r="Q54" s="586"/>
      <c r="R54" s="586"/>
    </row>
    <row r="55" spans="1:21">
      <c r="A55" s="289"/>
      <c r="B55" s="386" t="s">
        <v>107</v>
      </c>
      <c r="C55" s="440"/>
      <c r="D55" s="496"/>
      <c r="E55" s="590"/>
      <c r="F55" s="589">
        <f>C55</f>
        <v>0</v>
      </c>
      <c r="G55" s="497"/>
      <c r="H55" s="105" t="b">
        <f>AND(ISTEXT(B55), ISTEXT(D55))</f>
        <v>0</v>
      </c>
      <c r="I55" s="105" t="e">
        <f>MATCH(B55,supportstaff,0)</f>
        <v>#N/A</v>
      </c>
      <c r="J55" s="105">
        <f>IF(H55,VLOOKUP(D55,unitsindex,2,0),0)</f>
        <v>0</v>
      </c>
      <c r="K55" s="633"/>
      <c r="L55" s="412"/>
      <c r="M55" s="402">
        <f t="shared" si="9"/>
        <v>0</v>
      </c>
      <c r="N55" s="402">
        <f t="shared" si="8"/>
        <v>0</v>
      </c>
      <c r="O55" s="585"/>
      <c r="P55" s="586"/>
      <c r="Q55" s="586"/>
      <c r="R55" s="586"/>
      <c r="U55" s="105" t="s">
        <v>170</v>
      </c>
    </row>
    <row r="56" spans="1:21">
      <c r="A56" s="289"/>
      <c r="B56" s="387" t="s">
        <v>118</v>
      </c>
      <c r="C56" s="440"/>
      <c r="D56" s="496"/>
      <c r="E56" s="590"/>
      <c r="F56" s="589">
        <f>C56</f>
        <v>0</v>
      </c>
      <c r="G56" s="160"/>
      <c r="H56" s="105" t="b">
        <f>AND(ISTEXT(B56), ISTEXT(D56))</f>
        <v>0</v>
      </c>
      <c r="I56" s="105" t="e">
        <f>MATCH(B56,supportstaff,0)</f>
        <v>#N/A</v>
      </c>
      <c r="J56" s="105">
        <f>IF(H56,VLOOKUP(D56,unitsindex,2,0),0)</f>
        <v>0</v>
      </c>
      <c r="K56" s="633"/>
      <c r="L56" s="412"/>
      <c r="M56" s="402">
        <f t="shared" si="9"/>
        <v>0</v>
      </c>
      <c r="N56" s="402">
        <f t="shared" si="8"/>
        <v>0</v>
      </c>
      <c r="O56" s="585"/>
      <c r="P56" s="586"/>
      <c r="Q56" s="586"/>
      <c r="R56" s="586"/>
    </row>
    <row r="57" spans="1:21" ht="17" customHeight="1">
      <c r="B57" s="408" t="s">
        <v>166</v>
      </c>
      <c r="C57" s="409"/>
      <c r="D57" s="410"/>
      <c r="E57" s="409"/>
      <c r="F57" s="416">
        <f>SUM(F36:F56)</f>
        <v>0</v>
      </c>
      <c r="G57" s="411"/>
      <c r="H57" s="287"/>
      <c r="I57" s="287"/>
      <c r="J57" s="287"/>
      <c r="K57" s="287"/>
      <c r="L57" s="297"/>
      <c r="M57" s="265">
        <f>SUM(M36:M56)</f>
        <v>0</v>
      </c>
      <c r="N57" s="266">
        <f>SUM(N36:N56)</f>
        <v>0</v>
      </c>
      <c r="O57" s="634"/>
      <c r="P57" s="585"/>
      <c r="Q57" s="261">
        <f>N57/('Summary Full Cost'!$T$11+1)</f>
        <v>0</v>
      </c>
      <c r="R57" s="588">
        <f>N57-Q57</f>
        <v>0</v>
      </c>
    </row>
    <row r="58" spans="1:21">
      <c r="A58" s="289"/>
      <c r="B58" s="289"/>
      <c r="C58" s="646"/>
      <c r="D58" s="647"/>
      <c r="E58" s="289"/>
      <c r="F58" s="412"/>
      <c r="G58" s="289"/>
      <c r="K58" s="633"/>
      <c r="L58" s="412"/>
      <c r="M58" s="385"/>
      <c r="N58" s="385"/>
      <c r="O58" s="289"/>
    </row>
    <row r="59" spans="1:21" s="447" customFormat="1" ht="17" customHeight="1">
      <c r="B59" s="421" t="s">
        <v>123</v>
      </c>
      <c r="C59" s="422"/>
      <c r="D59" s="423"/>
      <c r="E59" s="422"/>
      <c r="F59" s="431">
        <f>F32+F57</f>
        <v>0</v>
      </c>
      <c r="G59" s="356"/>
      <c r="H59" s="294"/>
      <c r="I59" s="294"/>
      <c r="J59" s="355"/>
      <c r="K59" s="355"/>
      <c r="L59" s="295"/>
      <c r="M59" s="385"/>
      <c r="N59" s="385"/>
      <c r="O59" s="297"/>
      <c r="P59" s="289"/>
      <c r="R59" s="635"/>
    </row>
    <row r="60" spans="1:21" s="447" customFormat="1" ht="17" customHeight="1">
      <c r="B60" s="105" t="s">
        <v>124</v>
      </c>
      <c r="C60" s="105"/>
      <c r="D60" s="661"/>
      <c r="E60" s="105"/>
      <c r="F60" s="432">
        <f>M32+M57</f>
        <v>0</v>
      </c>
      <c r="G60" s="289"/>
      <c r="L60" s="300"/>
      <c r="M60" s="301"/>
      <c r="N60" s="385"/>
      <c r="O60" s="289"/>
      <c r="P60" s="289"/>
      <c r="R60" s="635"/>
    </row>
    <row r="61" spans="1:21" s="447" customFormat="1" ht="17" customHeight="1">
      <c r="B61" s="105" t="s">
        <v>125</v>
      </c>
      <c r="C61" s="105"/>
      <c r="D61" s="661"/>
      <c r="E61" s="105"/>
      <c r="F61" s="432">
        <f>N32+N57</f>
        <v>0</v>
      </c>
      <c r="G61" s="289"/>
      <c r="L61" s="390"/>
      <c r="M61" s="302"/>
      <c r="N61" s="385"/>
      <c r="O61" s="289"/>
      <c r="P61" s="289"/>
      <c r="R61" s="635"/>
    </row>
    <row r="62" spans="1:21" s="447" customFormat="1" ht="17" customHeight="1">
      <c r="B62" s="289"/>
      <c r="C62" s="289"/>
      <c r="D62" s="599"/>
      <c r="E62" s="289"/>
      <c r="F62" s="600"/>
      <c r="G62" s="289"/>
      <c r="L62" s="390"/>
      <c r="M62" s="302"/>
      <c r="N62" s="385"/>
      <c r="O62" s="289"/>
      <c r="P62" s="289"/>
      <c r="R62" s="635"/>
    </row>
    <row r="63" spans="1:21" s="447" customFormat="1" ht="16.5" customHeight="1">
      <c r="B63" s="289"/>
      <c r="C63" s="289"/>
      <c r="D63" s="599"/>
      <c r="E63" s="289"/>
      <c r="F63" s="600"/>
      <c r="G63" s="289"/>
      <c r="L63" s="301"/>
      <c r="M63" s="302"/>
      <c r="N63" s="385"/>
      <c r="O63" s="289"/>
      <c r="P63" s="289"/>
      <c r="R63" s="635"/>
    </row>
    <row r="64" spans="1:21" ht="16">
      <c r="A64" s="304"/>
      <c r="B64" s="779" t="s">
        <v>126</v>
      </c>
      <c r="C64" s="780"/>
      <c r="D64" s="780"/>
      <c r="E64" s="780"/>
      <c r="F64" s="781"/>
      <c r="G64" s="660"/>
      <c r="H64" s="633"/>
      <c r="I64" s="633"/>
      <c r="J64" s="633"/>
      <c r="K64" s="633"/>
      <c r="L64" s="412"/>
      <c r="M64" s="643"/>
      <c r="N64" s="289"/>
      <c r="O64" s="289"/>
    </row>
    <row r="65" spans="1:15" ht="16">
      <c r="A65" s="304"/>
      <c r="B65" s="391"/>
      <c r="C65" s="309" t="s">
        <v>127</v>
      </c>
      <c r="D65" s="310"/>
      <c r="E65" s="309" t="s">
        <v>128</v>
      </c>
      <c r="F65" s="393"/>
      <c r="G65" s="660"/>
      <c r="H65" s="633"/>
      <c r="I65" s="633"/>
      <c r="J65" s="633"/>
      <c r="K65" s="633"/>
      <c r="L65" s="412"/>
      <c r="M65" s="643"/>
      <c r="N65" s="289"/>
      <c r="O65" s="289"/>
    </row>
    <row r="66" spans="1:15" ht="16">
      <c r="A66" s="304"/>
      <c r="B66" s="443" t="s">
        <v>167</v>
      </c>
      <c r="C66" s="309">
        <v>0</v>
      </c>
      <c r="D66" s="310"/>
      <c r="E66" s="309">
        <v>1</v>
      </c>
      <c r="F66" s="418">
        <f>C66*E66</f>
        <v>0</v>
      </c>
      <c r="G66" s="660"/>
      <c r="H66" s="633"/>
      <c r="I66" s="633"/>
      <c r="J66" s="633"/>
      <c r="K66" s="633"/>
      <c r="L66" s="412"/>
      <c r="M66" s="643"/>
      <c r="N66" s="289"/>
      <c r="O66" s="289"/>
    </row>
    <row r="67" spans="1:15" ht="16">
      <c r="A67" s="304"/>
      <c r="B67" s="187" t="s">
        <v>130</v>
      </c>
      <c r="C67" s="312"/>
      <c r="D67" s="313"/>
      <c r="E67" s="184"/>
      <c r="F67" s="418">
        <f>C67*E67</f>
        <v>0</v>
      </c>
      <c r="G67" s="171"/>
      <c r="H67" s="633"/>
      <c r="I67" s="633"/>
      <c r="J67" s="633"/>
      <c r="K67" s="633"/>
      <c r="L67" s="412"/>
      <c r="M67" s="643"/>
      <c r="N67" s="289"/>
      <c r="O67" s="289"/>
    </row>
    <row r="68" spans="1:15" ht="16">
      <c r="A68" s="304"/>
      <c r="B68" s="187" t="s">
        <v>131</v>
      </c>
      <c r="C68" s="312"/>
      <c r="D68" s="313"/>
      <c r="E68" s="184"/>
      <c r="F68" s="418">
        <f>C68*E68</f>
        <v>0</v>
      </c>
      <c r="G68" s="171"/>
      <c r="H68" s="633"/>
      <c r="I68" s="633"/>
      <c r="J68" s="633"/>
      <c r="K68" s="633"/>
      <c r="L68" s="412"/>
      <c r="M68" s="643"/>
      <c r="N68" s="289"/>
      <c r="O68" s="289"/>
    </row>
    <row r="69" spans="1:15" ht="17" thickBot="1">
      <c r="A69" s="304"/>
      <c r="B69" s="316" t="s">
        <v>132</v>
      </c>
      <c r="C69" s="317"/>
      <c r="D69" s="318"/>
      <c r="E69" s="319"/>
      <c r="F69" s="339">
        <f>SUM(F66:F68)</f>
        <v>0</v>
      </c>
      <c r="G69" s="171"/>
      <c r="H69" s="633"/>
      <c r="I69" s="633"/>
      <c r="J69" s="633"/>
      <c r="K69" s="633"/>
      <c r="L69" s="412"/>
      <c r="M69" s="643"/>
      <c r="N69" s="289"/>
      <c r="O69" s="289"/>
    </row>
    <row r="70" spans="1:15" ht="16">
      <c r="A70" s="304"/>
      <c r="B70" s="320"/>
      <c r="C70" s="314"/>
      <c r="D70" s="321"/>
      <c r="E70" s="322"/>
      <c r="F70" s="314"/>
      <c r="G70" s="171"/>
      <c r="H70" s="633"/>
      <c r="I70" s="633"/>
      <c r="J70" s="633"/>
      <c r="K70" s="633"/>
      <c r="L70" s="412"/>
      <c r="M70" s="643"/>
      <c r="N70" s="289"/>
      <c r="O70" s="289"/>
    </row>
    <row r="71" spans="1:15" ht="16">
      <c r="A71" s="304"/>
      <c r="B71" s="320"/>
      <c r="C71" s="314"/>
      <c r="D71" s="321"/>
      <c r="E71" s="322"/>
      <c r="F71" s="314"/>
      <c r="G71" s="171"/>
      <c r="H71" s="633"/>
      <c r="I71" s="633"/>
      <c r="J71" s="633"/>
      <c r="K71" s="633"/>
      <c r="L71" s="412"/>
      <c r="M71" s="643"/>
      <c r="N71" s="289"/>
      <c r="O71" s="289"/>
    </row>
    <row r="72" spans="1:15" ht="16">
      <c r="A72" s="304"/>
      <c r="B72" s="320"/>
      <c r="C72" s="314"/>
      <c r="D72" s="321"/>
      <c r="E72" s="322"/>
      <c r="F72" s="314"/>
      <c r="G72" s="171"/>
      <c r="H72" s="633"/>
      <c r="I72" s="633"/>
      <c r="J72" s="633"/>
      <c r="K72" s="633"/>
      <c r="L72" s="412"/>
      <c r="M72" s="643"/>
      <c r="N72" s="289"/>
      <c r="O72" s="289"/>
    </row>
    <row r="73" spans="1:15" ht="16">
      <c r="A73" s="682"/>
      <c r="B73" s="775" t="str">
        <f>IF('Summary Full Cost'!B25="NO","Other Direct Cost(must include VAT)","Other Direct Cost(Should exclude VAT)")</f>
        <v>Other Direct Cost(Should exclude VAT)</v>
      </c>
      <c r="C73" s="782"/>
      <c r="D73" s="782"/>
      <c r="E73" s="782"/>
      <c r="F73" s="783"/>
      <c r="G73" s="683"/>
      <c r="H73" s="633"/>
      <c r="I73" s="633"/>
      <c r="J73" s="633"/>
      <c r="K73" s="633"/>
      <c r="L73" s="412"/>
      <c r="M73" s="643"/>
      <c r="N73" s="289"/>
      <c r="O73" s="289"/>
    </row>
    <row r="74" spans="1:15" ht="16">
      <c r="A74" s="304"/>
      <c r="B74" s="775" t="s">
        <v>50</v>
      </c>
      <c r="C74" s="776"/>
      <c r="D74" s="776"/>
      <c r="E74" s="776"/>
      <c r="F74" s="777"/>
      <c r="G74" s="171"/>
      <c r="H74" s="633"/>
      <c r="I74" s="633"/>
      <c r="J74" s="633"/>
      <c r="K74" s="633"/>
      <c r="L74" s="412"/>
      <c r="M74" s="643"/>
      <c r="N74" s="289"/>
      <c r="O74" s="289"/>
    </row>
    <row r="75" spans="1:15" ht="16">
      <c r="A75" s="304"/>
      <c r="B75" s="186" t="s">
        <v>133</v>
      </c>
      <c r="C75" s="774"/>
      <c r="D75" s="767"/>
      <c r="E75" s="767"/>
      <c r="F75" s="314"/>
      <c r="G75" s="171"/>
      <c r="H75" s="633"/>
      <c r="I75" s="633"/>
      <c r="J75" s="633"/>
      <c r="K75" s="633"/>
      <c r="L75" s="328"/>
      <c r="M75" s="398"/>
      <c r="N75" s="289"/>
      <c r="O75" s="289"/>
    </row>
    <row r="76" spans="1:15" ht="16">
      <c r="A76" s="304"/>
      <c r="B76" s="186" t="s">
        <v>134</v>
      </c>
      <c r="C76" s="767"/>
      <c r="D76" s="767"/>
      <c r="E76" s="767"/>
      <c r="F76" s="314"/>
      <c r="G76" s="171"/>
      <c r="H76" s="633"/>
      <c r="I76" s="633"/>
      <c r="J76" s="633"/>
      <c r="K76" s="633"/>
      <c r="L76" s="328"/>
      <c r="M76" s="398"/>
      <c r="N76" s="289"/>
      <c r="O76" s="289"/>
    </row>
    <row r="77" spans="1:15" ht="16">
      <c r="A77" s="304"/>
      <c r="B77" s="186" t="s">
        <v>135</v>
      </c>
      <c r="C77" s="767"/>
      <c r="D77" s="767"/>
      <c r="E77" s="767"/>
      <c r="F77" s="314"/>
      <c r="G77" s="171"/>
      <c r="H77" s="633"/>
      <c r="I77" s="633"/>
      <c r="J77" s="633"/>
      <c r="K77" s="633"/>
      <c r="L77" s="328"/>
      <c r="M77" s="398"/>
      <c r="N77" s="289"/>
      <c r="O77" s="289"/>
    </row>
    <row r="78" spans="1:15" ht="16">
      <c r="A78" s="304"/>
      <c r="B78" s="186" t="s">
        <v>136</v>
      </c>
      <c r="C78" s="767"/>
      <c r="D78" s="767"/>
      <c r="E78" s="767"/>
      <c r="F78" s="314"/>
      <c r="G78" s="171"/>
      <c r="H78" s="633"/>
      <c r="I78" s="633"/>
      <c r="J78" s="633"/>
      <c r="K78" s="633"/>
      <c r="L78" s="328"/>
      <c r="M78" s="398"/>
      <c r="N78" s="289"/>
      <c r="O78" s="289"/>
    </row>
    <row r="79" spans="1:15" ht="16">
      <c r="A79" s="304"/>
      <c r="B79" s="186" t="s">
        <v>137</v>
      </c>
      <c r="C79" s="767"/>
      <c r="D79" s="767"/>
      <c r="E79" s="767"/>
      <c r="F79" s="314"/>
      <c r="G79" s="171"/>
      <c r="H79" s="633"/>
      <c r="I79" s="633"/>
      <c r="J79" s="633"/>
      <c r="K79" s="633"/>
      <c r="L79" s="328"/>
      <c r="M79" s="398"/>
      <c r="N79" s="289"/>
      <c r="O79" s="289"/>
    </row>
    <row r="80" spans="1:15" ht="16">
      <c r="A80" s="304"/>
      <c r="B80" s="186" t="s">
        <v>138</v>
      </c>
      <c r="C80" s="767"/>
      <c r="D80" s="767"/>
      <c r="E80" s="767"/>
      <c r="F80" s="314"/>
      <c r="G80" s="171"/>
      <c r="H80" s="633"/>
      <c r="I80" s="633"/>
      <c r="J80" s="633"/>
      <c r="K80" s="633"/>
      <c r="L80" s="328"/>
      <c r="M80" s="398"/>
      <c r="N80" s="289"/>
      <c r="O80" s="289"/>
    </row>
    <row r="81" spans="1:15" ht="16">
      <c r="A81" s="304"/>
      <c r="B81" s="186" t="s">
        <v>139</v>
      </c>
      <c r="C81" s="767"/>
      <c r="D81" s="767"/>
      <c r="E81" s="767"/>
      <c r="F81" s="314"/>
      <c r="G81" s="171"/>
      <c r="H81" s="633"/>
      <c r="I81" s="633"/>
      <c r="J81" s="633"/>
      <c r="K81" s="633"/>
      <c r="L81" s="328"/>
      <c r="M81" s="398"/>
      <c r="N81" s="289"/>
      <c r="O81" s="289"/>
    </row>
    <row r="82" spans="1:15" ht="17" thickBot="1">
      <c r="A82" s="304"/>
      <c r="B82" s="317" t="s">
        <v>132</v>
      </c>
      <c r="C82" s="323"/>
      <c r="D82" s="323"/>
      <c r="E82" s="323"/>
      <c r="F82" s="340">
        <f>SUM(F75:F81)</f>
        <v>0</v>
      </c>
      <c r="G82" s="171"/>
      <c r="H82" s="633"/>
      <c r="I82" s="633"/>
      <c r="J82" s="633"/>
      <c r="K82" s="633"/>
      <c r="L82" s="328"/>
      <c r="M82" s="398"/>
      <c r="N82" s="289"/>
      <c r="O82" s="289"/>
    </row>
    <row r="83" spans="1:15" ht="16">
      <c r="A83" s="304"/>
      <c r="B83" s="775" t="s">
        <v>51</v>
      </c>
      <c r="C83" s="776"/>
      <c r="D83" s="776"/>
      <c r="E83" s="776"/>
      <c r="F83" s="777"/>
      <c r="G83" s="171"/>
      <c r="H83" s="633"/>
      <c r="I83" s="633"/>
      <c r="J83" s="633"/>
      <c r="K83" s="633"/>
      <c r="L83" s="328"/>
      <c r="M83" s="398"/>
      <c r="N83" s="289"/>
      <c r="O83" s="289"/>
    </row>
    <row r="84" spans="1:15" ht="16">
      <c r="A84" s="304"/>
      <c r="B84" s="186" t="s">
        <v>140</v>
      </c>
      <c r="C84" s="778"/>
      <c r="D84" s="767"/>
      <c r="E84" s="767"/>
      <c r="F84" s="314"/>
      <c r="G84" s="171"/>
      <c r="H84" s="633"/>
      <c r="I84" s="633"/>
      <c r="J84" s="633"/>
      <c r="K84" s="633"/>
      <c r="L84" s="328"/>
      <c r="M84" s="398"/>
      <c r="N84" s="289"/>
      <c r="O84" s="289"/>
    </row>
    <row r="85" spans="1:15" ht="16">
      <c r="A85" s="304"/>
      <c r="B85" s="186" t="s">
        <v>141</v>
      </c>
      <c r="C85" s="767"/>
      <c r="D85" s="767"/>
      <c r="E85" s="767"/>
      <c r="F85" s="314"/>
      <c r="G85" s="171"/>
      <c r="H85" s="633"/>
      <c r="I85" s="633"/>
      <c r="J85" s="633"/>
      <c r="K85" s="633"/>
      <c r="L85" s="328"/>
      <c r="M85" s="398"/>
      <c r="N85" s="289"/>
      <c r="O85" s="289"/>
    </row>
    <row r="86" spans="1:15" ht="16">
      <c r="A86" s="304"/>
      <c r="B86" s="186" t="s">
        <v>142</v>
      </c>
      <c r="C86" s="767"/>
      <c r="D86" s="767"/>
      <c r="E86" s="767"/>
      <c r="F86" s="314"/>
      <c r="G86" s="171"/>
      <c r="H86" s="633"/>
      <c r="I86" s="633"/>
      <c r="J86" s="633"/>
      <c r="K86" s="633"/>
      <c r="L86" s="328"/>
      <c r="M86" s="398"/>
      <c r="N86" s="289"/>
      <c r="O86" s="289"/>
    </row>
    <row r="87" spans="1:15" ht="16">
      <c r="A87" s="304"/>
      <c r="B87" s="186" t="s">
        <v>143</v>
      </c>
      <c r="C87" s="767"/>
      <c r="D87" s="767"/>
      <c r="E87" s="767"/>
      <c r="F87" s="314"/>
      <c r="G87" s="171"/>
      <c r="H87" s="633"/>
      <c r="I87" s="633"/>
      <c r="J87" s="633"/>
      <c r="K87" s="633"/>
      <c r="L87" s="328"/>
      <c r="M87" s="398"/>
      <c r="N87" s="289"/>
      <c r="O87" s="289"/>
    </row>
    <row r="88" spans="1:15" ht="16">
      <c r="A88" s="304"/>
      <c r="B88" s="186" t="s">
        <v>144</v>
      </c>
      <c r="C88" s="767"/>
      <c r="D88" s="767"/>
      <c r="E88" s="767"/>
      <c r="F88" s="314"/>
      <c r="G88" s="171"/>
      <c r="H88" s="633"/>
      <c r="I88" s="633"/>
      <c r="J88" s="633"/>
      <c r="K88" s="633"/>
      <c r="L88" s="328"/>
      <c r="M88" s="398"/>
      <c r="N88" s="289"/>
      <c r="O88" s="289"/>
    </row>
    <row r="89" spans="1:15" ht="16">
      <c r="A89" s="304"/>
      <c r="B89" s="186" t="s">
        <v>145</v>
      </c>
      <c r="C89" s="767"/>
      <c r="D89" s="767"/>
      <c r="E89" s="767"/>
      <c r="F89" s="314"/>
      <c r="G89" s="171"/>
      <c r="H89" s="633"/>
      <c r="I89" s="633"/>
      <c r="J89" s="633"/>
      <c r="K89" s="633"/>
      <c r="L89" s="328"/>
      <c r="M89" s="398"/>
      <c r="N89" s="289"/>
      <c r="O89" s="289"/>
    </row>
    <row r="90" spans="1:15" ht="16">
      <c r="A90" s="304"/>
      <c r="B90" s="186" t="s">
        <v>146</v>
      </c>
      <c r="C90" s="767"/>
      <c r="D90" s="767"/>
      <c r="E90" s="767"/>
      <c r="F90" s="314"/>
      <c r="G90" s="171"/>
      <c r="H90" s="633"/>
      <c r="I90" s="633"/>
      <c r="J90" s="633"/>
      <c r="K90" s="633"/>
      <c r="L90" s="328"/>
      <c r="M90" s="398"/>
      <c r="N90" s="289"/>
      <c r="O90" s="289"/>
    </row>
    <row r="91" spans="1:15" ht="17" thickBot="1">
      <c r="A91" s="304"/>
      <c r="B91" s="317" t="s">
        <v>132</v>
      </c>
      <c r="C91" s="323"/>
      <c r="D91" s="323"/>
      <c r="E91" s="323"/>
      <c r="F91" s="340">
        <f>SUM(F84:F90)</f>
        <v>0</v>
      </c>
      <c r="G91" s="171"/>
      <c r="H91" s="633"/>
      <c r="I91" s="633"/>
      <c r="J91" s="633"/>
      <c r="K91" s="633"/>
      <c r="L91" s="328"/>
      <c r="M91" s="398"/>
      <c r="N91" s="289"/>
      <c r="O91" s="289"/>
    </row>
    <row r="92" spans="1:15" ht="16">
      <c r="A92" s="304"/>
      <c r="B92" s="768" t="s">
        <v>147</v>
      </c>
      <c r="C92" s="769"/>
      <c r="D92" s="769"/>
      <c r="E92" s="769"/>
      <c r="F92" s="770"/>
      <c r="G92" s="171"/>
      <c r="H92" s="633"/>
      <c r="I92" s="633"/>
      <c r="J92" s="633"/>
      <c r="K92" s="633"/>
      <c r="L92" s="328"/>
      <c r="M92" s="398"/>
      <c r="N92" s="289"/>
      <c r="O92" s="289"/>
    </row>
    <row r="93" spans="1:15" ht="16">
      <c r="A93" s="304"/>
      <c r="B93" s="324" t="s">
        <v>189</v>
      </c>
      <c r="C93" s="767"/>
      <c r="D93" s="767"/>
      <c r="E93" s="767"/>
      <c r="F93" s="314"/>
      <c r="G93" s="171"/>
      <c r="H93" s="633"/>
      <c r="I93" s="633"/>
      <c r="J93" s="633"/>
      <c r="K93" s="633"/>
      <c r="L93" s="328"/>
      <c r="M93" s="398"/>
      <c r="N93" s="289"/>
      <c r="O93" s="289"/>
    </row>
    <row r="94" spans="1:15" ht="16">
      <c r="A94" s="304"/>
      <c r="B94" s="324" t="s">
        <v>190</v>
      </c>
      <c r="C94" s="767"/>
      <c r="D94" s="767"/>
      <c r="E94" s="767"/>
      <c r="F94" s="314"/>
      <c r="G94" s="171"/>
      <c r="H94" s="633"/>
      <c r="I94" s="633"/>
      <c r="J94" s="633"/>
      <c r="K94" s="633"/>
      <c r="L94" s="328"/>
      <c r="M94" s="398"/>
      <c r="N94" s="289"/>
      <c r="O94" s="289"/>
    </row>
    <row r="95" spans="1:15" ht="16">
      <c r="A95" s="304"/>
      <c r="B95" s="324" t="s">
        <v>150</v>
      </c>
      <c r="C95" s="767"/>
      <c r="D95" s="767"/>
      <c r="E95" s="767"/>
      <c r="F95" s="314"/>
      <c r="G95" s="171"/>
      <c r="H95" s="633"/>
      <c r="I95" s="633"/>
      <c r="J95" s="633"/>
      <c r="K95" s="633"/>
      <c r="L95" s="328"/>
      <c r="M95" s="398"/>
      <c r="N95" s="289"/>
      <c r="O95" s="289"/>
    </row>
    <row r="96" spans="1:15" ht="16">
      <c r="A96" s="304"/>
      <c r="B96" s="324" t="s">
        <v>151</v>
      </c>
      <c r="C96" s="767"/>
      <c r="D96" s="767"/>
      <c r="E96" s="767"/>
      <c r="F96" s="314"/>
      <c r="G96" s="171"/>
      <c r="H96" s="633"/>
      <c r="I96" s="633"/>
      <c r="J96" s="633"/>
      <c r="K96" s="633"/>
      <c r="L96" s="328"/>
      <c r="M96" s="398"/>
      <c r="N96" s="289"/>
      <c r="O96" s="289"/>
    </row>
    <row r="97" spans="1:15" ht="16">
      <c r="A97" s="304"/>
      <c r="B97" s="324" t="s">
        <v>152</v>
      </c>
      <c r="C97" s="767"/>
      <c r="D97" s="767"/>
      <c r="E97" s="767"/>
      <c r="F97" s="314"/>
      <c r="G97" s="171"/>
      <c r="H97" s="633"/>
      <c r="I97" s="633"/>
      <c r="J97" s="633"/>
      <c r="K97" s="633"/>
      <c r="L97" s="328"/>
      <c r="M97" s="398"/>
      <c r="N97" s="289"/>
      <c r="O97" s="289"/>
    </row>
    <row r="98" spans="1:15" ht="16">
      <c r="A98" s="304"/>
      <c r="B98" s="324" t="s">
        <v>153</v>
      </c>
      <c r="C98" s="767"/>
      <c r="D98" s="767"/>
      <c r="E98" s="767"/>
      <c r="F98" s="314"/>
      <c r="G98" s="171"/>
      <c r="H98" s="633"/>
      <c r="I98" s="633"/>
      <c r="J98" s="633"/>
      <c r="K98" s="633"/>
      <c r="L98" s="328"/>
      <c r="M98" s="398"/>
      <c r="N98" s="289"/>
      <c r="O98" s="289"/>
    </row>
    <row r="99" spans="1:15" ht="16">
      <c r="A99" s="304"/>
      <c r="B99" s="324" t="s">
        <v>154</v>
      </c>
      <c r="C99" s="767"/>
      <c r="D99" s="767"/>
      <c r="E99" s="767"/>
      <c r="F99" s="314"/>
      <c r="G99" s="171"/>
      <c r="H99" s="633"/>
      <c r="I99" s="633"/>
      <c r="J99" s="633"/>
      <c r="K99" s="633"/>
      <c r="L99" s="328"/>
      <c r="M99" s="398"/>
      <c r="N99" s="289"/>
      <c r="O99" s="289"/>
    </row>
    <row r="100" spans="1:15" ht="16">
      <c r="A100" s="304"/>
      <c r="B100" s="324" t="s">
        <v>155</v>
      </c>
      <c r="C100" s="767"/>
      <c r="D100" s="767"/>
      <c r="E100" s="767"/>
      <c r="F100" s="314"/>
      <c r="G100" s="171"/>
      <c r="H100" s="633"/>
      <c r="I100" s="633"/>
      <c r="J100" s="633"/>
      <c r="K100" s="633"/>
      <c r="L100" s="328"/>
      <c r="M100" s="398"/>
      <c r="N100" s="289"/>
      <c r="O100" s="289"/>
    </row>
    <row r="101" spans="1:15" ht="16">
      <c r="A101" s="304"/>
      <c r="B101" s="325" t="s">
        <v>156</v>
      </c>
      <c r="C101" s="767"/>
      <c r="D101" s="767"/>
      <c r="E101" s="767"/>
      <c r="F101" s="314"/>
      <c r="G101" s="171"/>
      <c r="H101" s="633"/>
      <c r="I101" s="633"/>
      <c r="J101" s="633"/>
      <c r="K101" s="633"/>
      <c r="L101" s="328"/>
      <c r="M101" s="398"/>
      <c r="N101" s="289"/>
      <c r="O101" s="289"/>
    </row>
    <row r="102" spans="1:15" s="171" customFormat="1" ht="16">
      <c r="A102" s="304"/>
      <c r="B102" s="172" t="s">
        <v>157</v>
      </c>
      <c r="C102" s="767"/>
      <c r="D102" s="767"/>
      <c r="E102" s="767"/>
      <c r="F102" s="314"/>
      <c r="L102" s="328"/>
      <c r="M102" s="398"/>
    </row>
    <row r="103" spans="1:15" s="171" customFormat="1" ht="16">
      <c r="A103" s="304"/>
      <c r="B103" s="172" t="s">
        <v>157</v>
      </c>
      <c r="C103" s="767"/>
      <c r="D103" s="767"/>
      <c r="E103" s="767"/>
      <c r="F103" s="314"/>
      <c r="L103" s="328"/>
      <c r="M103" s="398"/>
    </row>
    <row r="104" spans="1:15" s="171" customFormat="1" ht="16">
      <c r="A104" s="304"/>
      <c r="B104" s="172" t="s">
        <v>157</v>
      </c>
      <c r="C104" s="767"/>
      <c r="D104" s="767"/>
      <c r="E104" s="767"/>
      <c r="F104" s="314"/>
      <c r="L104" s="328"/>
      <c r="M104" s="398"/>
    </row>
    <row r="105" spans="1:15" s="171" customFormat="1" ht="16">
      <c r="A105" s="304"/>
      <c r="B105" s="172" t="s">
        <v>157</v>
      </c>
      <c r="C105" s="767"/>
      <c r="D105" s="767"/>
      <c r="E105" s="767"/>
      <c r="F105" s="314"/>
      <c r="L105" s="328"/>
      <c r="M105" s="398"/>
    </row>
    <row r="106" spans="1:15" s="171" customFormat="1" ht="16">
      <c r="A106" s="304"/>
      <c r="B106" s="172" t="s">
        <v>157</v>
      </c>
      <c r="C106" s="767"/>
      <c r="D106" s="767"/>
      <c r="E106" s="767"/>
      <c r="F106" s="314"/>
      <c r="L106" s="328"/>
      <c r="M106" s="398"/>
    </row>
    <row r="107" spans="1:15" s="171" customFormat="1" ht="16">
      <c r="A107" s="304"/>
      <c r="B107" s="172" t="s">
        <v>157</v>
      </c>
      <c r="C107" s="767"/>
      <c r="D107" s="767"/>
      <c r="E107" s="767"/>
      <c r="F107" s="314"/>
      <c r="L107" s="328"/>
      <c r="M107" s="398"/>
    </row>
    <row r="108" spans="1:15" ht="16">
      <c r="A108" s="304"/>
      <c r="B108" s="172" t="s">
        <v>157</v>
      </c>
      <c r="C108" s="767"/>
      <c r="D108" s="767"/>
      <c r="E108" s="767"/>
      <c r="F108" s="314"/>
      <c r="G108" s="171"/>
      <c r="H108" s="633"/>
      <c r="I108" s="633"/>
      <c r="J108" s="633"/>
      <c r="K108" s="633"/>
      <c r="L108" s="328"/>
      <c r="M108" s="398"/>
      <c r="N108" s="289"/>
      <c r="O108" s="289"/>
    </row>
    <row r="109" spans="1:15" ht="16">
      <c r="A109" s="304"/>
      <c r="B109" s="172" t="s">
        <v>157</v>
      </c>
      <c r="C109" s="767"/>
      <c r="D109" s="767"/>
      <c r="E109" s="767"/>
      <c r="F109" s="314"/>
      <c r="G109" s="171"/>
      <c r="H109" s="633"/>
      <c r="I109" s="633"/>
      <c r="J109" s="633"/>
      <c r="K109" s="633"/>
      <c r="L109" s="328"/>
      <c r="M109" s="398"/>
      <c r="N109" s="289"/>
      <c r="O109" s="289"/>
    </row>
    <row r="110" spans="1:15" ht="16">
      <c r="A110" s="304"/>
      <c r="B110" s="172" t="s">
        <v>157</v>
      </c>
      <c r="C110" s="767"/>
      <c r="D110" s="767"/>
      <c r="E110" s="767"/>
      <c r="F110" s="314"/>
      <c r="G110" s="171"/>
      <c r="H110" s="633"/>
      <c r="I110" s="633"/>
      <c r="J110" s="633"/>
      <c r="K110" s="633"/>
      <c r="L110" s="328"/>
      <c r="M110" s="398"/>
      <c r="N110" s="289"/>
      <c r="O110" s="289"/>
    </row>
    <row r="111" spans="1:15" ht="16">
      <c r="A111" s="304"/>
      <c r="B111" s="172" t="s">
        <v>157</v>
      </c>
      <c r="C111" s="767"/>
      <c r="D111" s="767"/>
      <c r="E111" s="767"/>
      <c r="F111" s="314"/>
      <c r="G111" s="171"/>
      <c r="H111" s="633"/>
      <c r="I111" s="633"/>
      <c r="J111" s="633"/>
      <c r="K111" s="633"/>
      <c r="L111" s="328"/>
      <c r="M111" s="398"/>
      <c r="N111" s="289"/>
      <c r="O111" s="289"/>
    </row>
    <row r="112" spans="1:15" ht="16">
      <c r="A112" s="304"/>
      <c r="B112" s="172" t="s">
        <v>157</v>
      </c>
      <c r="C112" s="771"/>
      <c r="D112" s="771"/>
      <c r="E112" s="771"/>
      <c r="F112" s="314"/>
      <c r="G112" s="171"/>
      <c r="H112" s="633"/>
      <c r="I112" s="633"/>
      <c r="J112" s="633"/>
      <c r="K112" s="633"/>
      <c r="L112" s="328"/>
      <c r="M112" s="398"/>
      <c r="N112" s="289"/>
      <c r="O112" s="289"/>
    </row>
    <row r="113" spans="1:15" ht="17" thickBot="1">
      <c r="A113" s="304"/>
      <c r="B113" s="317" t="s">
        <v>132</v>
      </c>
      <c r="C113" s="317"/>
      <c r="D113" s="317"/>
      <c r="E113" s="323"/>
      <c r="F113" s="340">
        <f>SUM(F93:F112)</f>
        <v>0</v>
      </c>
      <c r="G113" s="171"/>
      <c r="H113" s="633"/>
      <c r="I113" s="633"/>
      <c r="J113" s="633"/>
      <c r="K113" s="633"/>
      <c r="L113" s="328"/>
      <c r="M113" s="398"/>
      <c r="N113" s="289"/>
      <c r="O113" s="289"/>
    </row>
    <row r="114" spans="1:15" ht="16">
      <c r="A114" s="304"/>
      <c r="B114" s="796" t="s">
        <v>158</v>
      </c>
      <c r="C114" s="769"/>
      <c r="D114" s="769"/>
      <c r="E114" s="769"/>
      <c r="F114" s="770"/>
      <c r="G114" s="171"/>
      <c r="H114" s="633"/>
      <c r="I114" s="633"/>
      <c r="J114" s="633"/>
      <c r="K114" s="633"/>
      <c r="L114" s="328"/>
      <c r="M114" s="398"/>
      <c r="N114" s="289"/>
      <c r="O114" s="289"/>
    </row>
    <row r="115" spans="1:15" ht="16">
      <c r="A115" s="304"/>
      <c r="B115" s="326" t="s">
        <v>159</v>
      </c>
      <c r="C115" s="772"/>
      <c r="D115" s="767"/>
      <c r="E115" s="767"/>
      <c r="F115" s="314"/>
      <c r="G115" s="171"/>
      <c r="H115" s="633"/>
      <c r="I115" s="633"/>
      <c r="J115" s="633"/>
      <c r="K115" s="633"/>
      <c r="L115" s="328"/>
      <c r="M115" s="398"/>
      <c r="N115" s="289"/>
      <c r="O115" s="289"/>
    </row>
    <row r="116" spans="1:15" ht="16">
      <c r="A116" s="304"/>
      <c r="B116" s="326" t="s">
        <v>160</v>
      </c>
      <c r="C116" s="773"/>
      <c r="D116" s="771"/>
      <c r="E116" s="771"/>
      <c r="F116" s="314"/>
      <c r="G116" s="171"/>
      <c r="H116" s="633"/>
      <c r="I116" s="633"/>
      <c r="J116" s="633"/>
      <c r="K116" s="633"/>
      <c r="L116" s="328"/>
      <c r="M116" s="183"/>
      <c r="N116" s="289"/>
      <c r="O116" s="289"/>
    </row>
    <row r="117" spans="1:15" ht="17" thickBot="1">
      <c r="A117" s="304"/>
      <c r="B117" s="317" t="s">
        <v>132</v>
      </c>
      <c r="C117" s="323"/>
      <c r="D117" s="323"/>
      <c r="E117" s="327"/>
      <c r="F117" s="340">
        <f>SUM(F115:F116)</f>
        <v>0</v>
      </c>
      <c r="G117" s="171"/>
      <c r="H117" s="633"/>
      <c r="I117" s="633"/>
      <c r="J117" s="633"/>
      <c r="K117" s="633"/>
      <c r="L117" s="328"/>
      <c r="M117" s="398"/>
      <c r="N117" s="289"/>
      <c r="O117" s="289"/>
    </row>
    <row r="118" spans="1:15" ht="16">
      <c r="A118" s="171"/>
      <c r="B118" s="171"/>
      <c r="C118" s="171"/>
      <c r="D118" s="660"/>
      <c r="E118" s="171"/>
      <c r="F118" s="171"/>
      <c r="G118" s="171"/>
      <c r="H118" s="633"/>
      <c r="I118" s="633"/>
      <c r="J118" s="633"/>
      <c r="K118" s="633"/>
      <c r="L118" s="328"/>
      <c r="M118" s="398"/>
      <c r="N118" s="289"/>
      <c r="O118" s="289"/>
    </row>
    <row r="119" spans="1:15" ht="16">
      <c r="C119" s="642"/>
      <c r="D119" s="661"/>
      <c r="F119" s="633"/>
      <c r="G119" s="580"/>
      <c r="H119" s="633"/>
      <c r="I119" s="633"/>
      <c r="J119" s="633"/>
      <c r="K119" s="633"/>
      <c r="L119" s="400"/>
      <c r="M119" s="329"/>
      <c r="N119" s="289"/>
      <c r="O119" s="289"/>
    </row>
    <row r="120" spans="1:15" ht="16">
      <c r="C120" s="642"/>
      <c r="D120" s="661"/>
      <c r="F120" s="633"/>
      <c r="G120" s="580"/>
      <c r="H120" s="633"/>
      <c r="I120" s="633"/>
      <c r="J120" s="633"/>
      <c r="K120" s="633"/>
      <c r="L120" s="400"/>
      <c r="M120" s="401"/>
      <c r="N120" s="289"/>
      <c r="O120" s="289"/>
    </row>
    <row r="121" spans="1:15" ht="16">
      <c r="B121" s="171" t="s">
        <v>161</v>
      </c>
      <c r="C121" s="171"/>
      <c r="D121" s="660"/>
      <c r="E121" s="171"/>
      <c r="F121" s="341">
        <f>F117+F113+F91+F82+F69+F59</f>
        <v>0</v>
      </c>
      <c r="G121" s="580"/>
      <c r="H121" s="633"/>
      <c r="I121" s="633"/>
      <c r="J121" s="633"/>
      <c r="K121" s="633"/>
      <c r="L121" s="412"/>
      <c r="M121" s="643"/>
      <c r="N121" s="289"/>
      <c r="O121" s="289"/>
    </row>
    <row r="122" spans="1:15" ht="16">
      <c r="B122" s="171" t="s">
        <v>162</v>
      </c>
      <c r="C122" s="171"/>
      <c r="D122" s="171"/>
      <c r="E122" s="171"/>
      <c r="F122" s="341">
        <f>'Summary Full Cost'!I24</f>
        <v>0</v>
      </c>
      <c r="G122" s="580"/>
      <c r="H122" s="633"/>
      <c r="I122" s="633"/>
      <c r="J122" s="633"/>
      <c r="K122" s="633"/>
      <c r="L122" s="412"/>
      <c r="M122" s="643"/>
      <c r="N122" s="289"/>
      <c r="O122" s="289"/>
    </row>
    <row r="123" spans="1:15" ht="17" thickBot="1">
      <c r="B123" s="171" t="s">
        <v>163</v>
      </c>
      <c r="C123" s="171"/>
      <c r="D123" s="171"/>
      <c r="E123" s="171"/>
      <c r="F123" s="341">
        <f>F121+F122</f>
        <v>0</v>
      </c>
      <c r="G123" s="580"/>
      <c r="H123" s="633"/>
      <c r="I123" s="633"/>
      <c r="J123" s="633"/>
      <c r="K123" s="633"/>
      <c r="L123" s="412"/>
      <c r="M123" s="643"/>
      <c r="N123" s="289"/>
      <c r="O123" s="289"/>
    </row>
    <row r="124" spans="1:15" ht="17" thickBot="1">
      <c r="B124" s="333" t="s">
        <v>164</v>
      </c>
      <c r="C124" s="173" t="str">
        <f>'Summary Full Cost'!B26</f>
        <v>Yes</v>
      </c>
      <c r="D124" s="174">
        <f>'Summary Full Cost'!C26</f>
        <v>0.15</v>
      </c>
      <c r="E124" s="171"/>
      <c r="F124" s="341">
        <f>F123*D124</f>
        <v>0</v>
      </c>
      <c r="G124" s="580"/>
      <c r="H124" s="633"/>
      <c r="I124" s="633"/>
      <c r="J124" s="633"/>
      <c r="K124" s="633"/>
      <c r="L124" s="412"/>
      <c r="M124" s="643"/>
      <c r="N124" s="289"/>
      <c r="O124" s="289"/>
    </row>
    <row r="125" spans="1:15" ht="16">
      <c r="B125" s="765" t="s">
        <v>57</v>
      </c>
      <c r="C125" s="766"/>
      <c r="D125" s="767"/>
      <c r="E125" s="767"/>
      <c r="F125" s="341">
        <f>F123+F124</f>
        <v>0</v>
      </c>
      <c r="G125" s="580"/>
      <c r="H125" s="633"/>
      <c r="I125" s="633"/>
      <c r="J125" s="633"/>
      <c r="K125" s="633"/>
      <c r="L125" s="412"/>
      <c r="M125" s="643"/>
      <c r="N125" s="289"/>
      <c r="O125" s="289"/>
    </row>
    <row r="126" spans="1:15">
      <c r="C126" s="642"/>
      <c r="D126" s="661"/>
      <c r="F126" s="633"/>
      <c r="G126" s="580"/>
      <c r="H126" s="633"/>
      <c r="I126" s="633"/>
      <c r="J126" s="633"/>
      <c r="K126" s="633"/>
      <c r="L126" s="412"/>
      <c r="M126" s="643"/>
      <c r="N126" s="289"/>
      <c r="O126" s="289"/>
    </row>
    <row r="127" spans="1:15">
      <c r="C127" s="642"/>
      <c r="D127" s="661"/>
      <c r="F127" s="633"/>
      <c r="G127" s="580"/>
      <c r="H127" s="633"/>
      <c r="I127" s="633"/>
      <c r="J127" s="633"/>
      <c r="K127" s="633"/>
      <c r="L127" s="412"/>
      <c r="M127" s="643"/>
      <c r="N127" s="289"/>
      <c r="O127" s="289"/>
    </row>
    <row r="128" spans="1:15">
      <c r="D128" s="661"/>
      <c r="H128" s="425"/>
      <c r="I128" s="425"/>
      <c r="J128" s="425"/>
    </row>
    <row r="129" spans="2:15">
      <c r="D129" s="661"/>
      <c r="E129" s="426"/>
      <c r="F129" s="427"/>
      <c r="H129" s="425"/>
      <c r="I129" s="425"/>
      <c r="J129" s="425"/>
      <c r="L129" s="428"/>
      <c r="M129" s="289"/>
      <c r="N129" s="289"/>
      <c r="O129" s="289"/>
    </row>
    <row r="130" spans="2:15">
      <c r="D130" s="661"/>
      <c r="G130" s="429"/>
      <c r="H130" s="425"/>
      <c r="I130" s="425"/>
      <c r="J130" s="425"/>
      <c r="K130" s="310"/>
      <c r="L130" s="429"/>
    </row>
    <row r="131" spans="2:15">
      <c r="D131" s="661"/>
      <c r="H131" s="425"/>
      <c r="I131" s="425"/>
      <c r="J131" s="425"/>
      <c r="K131" s="430"/>
      <c r="L131" s="289"/>
    </row>
    <row r="132" spans="2:15">
      <c r="B132" s="550"/>
      <c r="D132" s="661"/>
      <c r="G132" s="289"/>
      <c r="H132" s="425"/>
      <c r="I132" s="425"/>
      <c r="J132" s="425"/>
      <c r="K132" s="566"/>
    </row>
    <row r="133" spans="2:15">
      <c r="D133" s="661"/>
      <c r="H133" s="425"/>
      <c r="I133" s="425"/>
      <c r="J133" s="425"/>
      <c r="K133" s="566"/>
    </row>
  </sheetData>
  <sheetProtection algorithmName="SHA-512" hashValue="zv4wkWJ0g8F7NAlYNSjH15M/ODXqT0TBSStdsRYagA5MMxV+L/jdL//DFV5/JVLskbFVR+VNFZZlzgwXC2AhTQ==" saltValue="UNo3fjpFcxwrguaSsObU2Q==" spinCount="100000" sheet="1" formatCells="0" formatColumns="0" formatRows="0"/>
  <mergeCells count="17">
    <mergeCell ref="B92:F92"/>
    <mergeCell ref="C93:E112"/>
    <mergeCell ref="B114:F114"/>
    <mergeCell ref="C115:E116"/>
    <mergeCell ref="B125:E125"/>
    <mergeCell ref="C84:E90"/>
    <mergeCell ref="C2:G2"/>
    <mergeCell ref="A5:G5"/>
    <mergeCell ref="L7:O7"/>
    <mergeCell ref="A12:G12"/>
    <mergeCell ref="L12:M12"/>
    <mergeCell ref="A34:G35"/>
    <mergeCell ref="B64:F64"/>
    <mergeCell ref="B74:F74"/>
    <mergeCell ref="C75:E81"/>
    <mergeCell ref="B83:F83"/>
    <mergeCell ref="B73:F73"/>
  </mergeCells>
  <conditionalFormatting sqref="C124">
    <cfRule type="cellIs" dxfId="0" priority="1" stopIfTrue="1" operator="equal">
      <formula>"VAT Not defined"</formula>
    </cfRule>
  </conditionalFormatting>
  <dataValidations count="9">
    <dataValidation type="decimal" errorStyle="warning" operator="greaterThan" allowBlank="1" showInputMessage="1" showErrorMessage="1" error="Are you sure that not all staff are using an on-campus network point?  May be less if some staff are off campus." sqref="E69:E72" xr:uid="{FFC3FF75-97B9-46F6-8ABA-820A77E725FC}">
      <formula1>#REF!</formula1>
    </dataValidation>
    <dataValidation type="decimal" allowBlank="1" showInputMessage="1" showErrorMessage="1" error="Must be number 0 or greater" sqref="E14:E31" xr:uid="{868558D0-89DD-4207-B78B-547C8351FF4C}">
      <formula1>0</formula1>
      <formula2>99999</formula2>
    </dataValidation>
    <dataValidation type="list" allowBlank="1" showInputMessage="1" showErrorMessage="1" sqref="B36:B54" xr:uid="{FCE7DF0C-C160-4202-B9D9-F238BF70BA5B}">
      <formula1>supportstaff</formula1>
    </dataValidation>
    <dataValidation type="list" allowBlank="1" showInputMessage="1" showErrorMessage="1" error="Select (from the drop down list) one of Prof, Assoc Prof,Senior Lecturer, Lecturer, Junior Lecturer, Junior Research Fellow, or Post Doc" sqref="B14:B29" xr:uid="{7807130B-2386-4EF9-8826-77FF9F98FDF5}">
      <formula1>categories</formula1>
    </dataValidation>
    <dataValidation type="list" allowBlank="1" showInputMessage="1" showErrorMessage="1" error="pa, /month, /day, or/hour must be chosen from the list " sqref="D14:D31 D36:D56 D58" xr:uid="{88B0D5E6-3D2A-4F1F-B5BB-F36D866C3DEA}">
      <formula1>units</formula1>
    </dataValidation>
    <dataValidation type="decimal" showInputMessage="1" showErrorMessage="1" error="You are using the multi-year template and no more than 12 months can be entered for any one year. Use the single period template if you wish to cost periods of more than 12 months in a single sheet." sqref="C8" xr:uid="{D1E61368-259B-4994-979B-B27AE833565A}">
      <formula1>0</formula1>
      <formula2>12</formula2>
    </dataValidation>
    <dataValidation type="whole" errorStyle="warning" operator="greaterThanOrEqual" showInputMessage="1" showErrorMessage="1" error="Are you sure that not all staff are using network points? (May be less if some or all staff work off campus.)" sqref="D69:D72" xr:uid="{064CDBF3-D774-4116-919E-4E78A04B7ED4}">
      <formula1>0</formula1>
    </dataValidation>
    <dataValidation type="list" allowBlank="1" showInputMessage="1" showErrorMessage="1" sqref="D124" xr:uid="{ED8A0BF1-31E0-4C85-8316-D2C4B63DE353}">
      <formula1>vatrates</formula1>
    </dataValidation>
    <dataValidation type="list" allowBlank="1" showInputMessage="1" showErrorMessage="1" error="VAT rates can either be normal rate (14%) or zero rated (0%) if an export contract (for example)" sqref="C124" xr:uid="{A71B6138-28EA-430D-A52C-AB222386E082}">
      <formula1>VAT</formula1>
    </dataValidation>
  </dataValidations>
  <pageMargins left="0.75" right="0.75" top="1" bottom="1" header="0.5" footer="0.5"/>
  <pageSetup paperSize="9" orientation="portrait" horizontalDpi="4294967292" verticalDpi="4294967292"/>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Title="GOB Staff" xr:uid="{958C5623-0F85-4662-8548-539F426D5A6B}">
          <x14:formula1>
            <xm:f>'Lookup Lists'!$A$82:$A$83</xm:f>
          </x14:formula1>
          <xm:sqref>L14</xm:sqref>
        </x14:dataValidation>
        <x14:dataValidation type="list" allowBlank="1" showInputMessage="1" showErrorMessage="1" xr:uid="{7A315892-B5A4-4E62-8EB3-B72E04505327}">
          <x14:formula1>
            <xm:f>'Lookup Lists'!$A$82:$A$83</xm:f>
          </x14:formula1>
          <xm:sqref>L15:L32 L36:L56 L58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1356-6AC0-4415-AE99-E28F08AF3CDD}">
  <sheetPr codeName="Sheet20"/>
  <dimension ref="A1"/>
  <sheetViews>
    <sheetView workbookViewId="0"/>
  </sheetViews>
  <sheetFormatPr baseColWidth="10" defaultColWidth="8.83203125" defaultRowHeight="1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107"/>
  <sheetViews>
    <sheetView workbookViewId="0"/>
  </sheetViews>
  <sheetFormatPr baseColWidth="10" defaultColWidth="8.83203125" defaultRowHeight="13"/>
  <cols>
    <col min="1" max="1" width="92.5" style="2" customWidth="1"/>
    <col min="2" max="16384" width="8.83203125" style="2"/>
  </cols>
  <sheetData>
    <row r="1" spans="1:1" ht="20.25" customHeight="1">
      <c r="A1" s="21" t="s">
        <v>191</v>
      </c>
    </row>
    <row r="2" spans="1:1" ht="14">
      <c r="A2" s="22"/>
    </row>
    <row r="3" spans="1:1" ht="45">
      <c r="A3" s="23" t="s">
        <v>192</v>
      </c>
    </row>
    <row r="4" spans="1:1" customFormat="1" ht="18.75" customHeight="1">
      <c r="A4" s="34" t="s">
        <v>23</v>
      </c>
    </row>
    <row r="5" spans="1:1" ht="15">
      <c r="A5" s="23" t="s">
        <v>193</v>
      </c>
    </row>
    <row r="6" spans="1:1" ht="60">
      <c r="A6" s="24" t="s">
        <v>194</v>
      </c>
    </row>
    <row r="7" spans="1:1" ht="30">
      <c r="A7" s="24" t="s">
        <v>195</v>
      </c>
    </row>
    <row r="8" spans="1:1" ht="60">
      <c r="A8" s="24" t="s">
        <v>196</v>
      </c>
    </row>
    <row r="9" spans="1:1" ht="14">
      <c r="A9" s="22"/>
    </row>
    <row r="10" spans="1:1" ht="15">
      <c r="A10" s="23" t="s">
        <v>197</v>
      </c>
    </row>
    <row r="11" spans="1:1" ht="15">
      <c r="A11" s="73" t="s">
        <v>198</v>
      </c>
    </row>
    <row r="12" spans="1:1" ht="60">
      <c r="A12" s="25" t="s">
        <v>199</v>
      </c>
    </row>
    <row r="13" spans="1:1" ht="45">
      <c r="A13" s="25" t="s">
        <v>200</v>
      </c>
    </row>
    <row r="14" spans="1:1" ht="15">
      <c r="A14" s="25" t="s">
        <v>201</v>
      </c>
    </row>
    <row r="15" spans="1:1" ht="15">
      <c r="A15" s="25" t="s">
        <v>202</v>
      </c>
    </row>
    <row r="16" spans="1:1" ht="30">
      <c r="A16" s="25" t="s">
        <v>203</v>
      </c>
    </row>
    <row r="17" spans="1:1" ht="14">
      <c r="A17" s="648"/>
    </row>
    <row r="18" spans="1:1" ht="15">
      <c r="A18" s="73" t="s">
        <v>204</v>
      </c>
    </row>
    <row r="19" spans="1:1" ht="15">
      <c r="A19" s="25" t="s">
        <v>205</v>
      </c>
    </row>
    <row r="20" spans="1:1" ht="15">
      <c r="A20" s="25" t="s">
        <v>206</v>
      </c>
    </row>
    <row r="21" spans="1:1" ht="30">
      <c r="A21" s="25" t="s">
        <v>207</v>
      </c>
    </row>
    <row r="22" spans="1:1" ht="14">
      <c r="A22" s="648"/>
    </row>
    <row r="23" spans="1:1" ht="15">
      <c r="A23" s="73" t="s">
        <v>208</v>
      </c>
    </row>
    <row r="24" spans="1:1" ht="15">
      <c r="A24" s="25" t="s">
        <v>205</v>
      </c>
    </row>
    <row r="25" spans="1:1" ht="15">
      <c r="A25" s="25" t="s">
        <v>209</v>
      </c>
    </row>
    <row r="26" spans="1:1" ht="15">
      <c r="A26" s="25" t="s">
        <v>210</v>
      </c>
    </row>
    <row r="27" spans="1:1" ht="15">
      <c r="A27" s="25" t="s">
        <v>211</v>
      </c>
    </row>
    <row r="28" spans="1:1" ht="15">
      <c r="A28" s="25" t="s">
        <v>212</v>
      </c>
    </row>
    <row r="29" spans="1:1" ht="14">
      <c r="A29" s="648"/>
    </row>
    <row r="30" spans="1:1" ht="15">
      <c r="A30" s="73" t="s">
        <v>213</v>
      </c>
    </row>
    <row r="31" spans="1:1" ht="30">
      <c r="A31" s="25" t="s">
        <v>214</v>
      </c>
    </row>
    <row r="32" spans="1:1" ht="30">
      <c r="A32" s="25" t="s">
        <v>215</v>
      </c>
    </row>
    <row r="33" spans="1:1" ht="30">
      <c r="A33" s="25" t="s">
        <v>216</v>
      </c>
    </row>
    <row r="34" spans="1:1" ht="30">
      <c r="A34" s="25" t="s">
        <v>217</v>
      </c>
    </row>
    <row r="35" spans="1:1" ht="14">
      <c r="A35" s="648"/>
    </row>
    <row r="36" spans="1:1" ht="15">
      <c r="A36" s="73" t="s">
        <v>218</v>
      </c>
    </row>
    <row r="37" spans="1:1" ht="30">
      <c r="A37" s="25" t="s">
        <v>219</v>
      </c>
    </row>
    <row r="38" spans="1:1" ht="30">
      <c r="A38" s="25" t="s">
        <v>220</v>
      </c>
    </row>
    <row r="39" spans="1:1" ht="14">
      <c r="A39" s="648"/>
    </row>
    <row r="40" spans="1:1" ht="15">
      <c r="A40" s="23" t="s">
        <v>221</v>
      </c>
    </row>
    <row r="41" spans="1:1" ht="30">
      <c r="A41" s="24" t="s">
        <v>222</v>
      </c>
    </row>
    <row r="42" spans="1:1" ht="15">
      <c r="A42" s="24" t="s">
        <v>223</v>
      </c>
    </row>
    <row r="43" spans="1:1" ht="15">
      <c r="A43" s="24" t="s">
        <v>224</v>
      </c>
    </row>
    <row r="44" spans="1:1" ht="30">
      <c r="A44" s="24" t="s">
        <v>225</v>
      </c>
    </row>
    <row r="45" spans="1:1" ht="46">
      <c r="A45" s="74" t="s">
        <v>226</v>
      </c>
    </row>
    <row r="46" spans="1:1" ht="15">
      <c r="A46" s="74" t="s">
        <v>227</v>
      </c>
    </row>
    <row r="47" spans="1:1" ht="14">
      <c r="A47" s="648"/>
    </row>
    <row r="48" spans="1:1" ht="15">
      <c r="A48" s="22" t="s">
        <v>228</v>
      </c>
    </row>
    <row r="49" spans="1:1" ht="15">
      <c r="A49" s="649" t="s">
        <v>229</v>
      </c>
    </row>
    <row r="50" spans="1:1" ht="15">
      <c r="A50" s="25" t="s">
        <v>230</v>
      </c>
    </row>
    <row r="51" spans="1:1" ht="30">
      <c r="A51" s="25" t="s">
        <v>231</v>
      </c>
    </row>
    <row r="52" spans="1:1" ht="30">
      <c r="A52" s="25" t="s">
        <v>232</v>
      </c>
    </row>
    <row r="53" spans="1:1" ht="15">
      <c r="A53" s="25" t="s">
        <v>233</v>
      </c>
    </row>
    <row r="54" spans="1:1" ht="15">
      <c r="A54" s="25" t="s">
        <v>234</v>
      </c>
    </row>
    <row r="55" spans="1:1" ht="15">
      <c r="A55" s="25" t="s">
        <v>235</v>
      </c>
    </row>
    <row r="56" spans="1:1" ht="15">
      <c r="A56" s="25" t="s">
        <v>236</v>
      </c>
    </row>
    <row r="57" spans="1:1" ht="75">
      <c r="A57" s="25" t="s">
        <v>237</v>
      </c>
    </row>
    <row r="58" spans="1:1" ht="15">
      <c r="A58" s="25" t="s">
        <v>238</v>
      </c>
    </row>
    <row r="59" spans="1:1" ht="30">
      <c r="A59" s="25" t="s">
        <v>239</v>
      </c>
    </row>
    <row r="60" spans="1:1" ht="14">
      <c r="A60" s="648"/>
    </row>
    <row r="61" spans="1:1" ht="15">
      <c r="A61" s="649" t="s">
        <v>240</v>
      </c>
    </row>
    <row r="62" spans="1:1" ht="30">
      <c r="A62" s="27" t="s">
        <v>241</v>
      </c>
    </row>
    <row r="63" spans="1:1" ht="60">
      <c r="A63" s="27" t="s">
        <v>242</v>
      </c>
    </row>
    <row r="64" spans="1:1" ht="14">
      <c r="A64" s="648"/>
    </row>
    <row r="65" spans="1:1" ht="15">
      <c r="A65" s="23" t="s">
        <v>243</v>
      </c>
    </row>
    <row r="66" spans="1:1" ht="30">
      <c r="A66" s="74" t="s">
        <v>244</v>
      </c>
    </row>
    <row r="67" spans="1:1" ht="15">
      <c r="A67" s="74" t="s">
        <v>245</v>
      </c>
    </row>
    <row r="68" spans="1:1" ht="15">
      <c r="A68" s="650" t="s">
        <v>246</v>
      </c>
    </row>
    <row r="69" spans="1:1" ht="15">
      <c r="A69" s="650" t="s">
        <v>247</v>
      </c>
    </row>
    <row r="70" spans="1:1" ht="15">
      <c r="A70" s="650" t="s">
        <v>248</v>
      </c>
    </row>
    <row r="71" spans="1:1" ht="14">
      <c r="A71" s="651"/>
    </row>
    <row r="72" spans="1:1" ht="14">
      <c r="A72" s="74"/>
    </row>
    <row r="73" spans="1:1" ht="14">
      <c r="A73" s="649"/>
    </row>
    <row r="74" spans="1:1" ht="14">
      <c r="A74" s="649"/>
    </row>
    <row r="75" spans="1:1" ht="14">
      <c r="A75" s="26"/>
    </row>
    <row r="76" spans="1:1" ht="14">
      <c r="A76" s="649"/>
    </row>
    <row r="77" spans="1:1" ht="14">
      <c r="A77" s="649"/>
    </row>
    <row r="78" spans="1:1" ht="14">
      <c r="A78" s="649"/>
    </row>
    <row r="79" spans="1:1" ht="14">
      <c r="A79" s="27"/>
    </row>
    <row r="80" spans="1:1" ht="15">
      <c r="A80" s="28"/>
    </row>
    <row r="81" spans="1:1" ht="15">
      <c r="A81" s="28"/>
    </row>
    <row r="82" spans="1:1" ht="15">
      <c r="A82" s="28"/>
    </row>
    <row r="83" spans="1:1" ht="14">
      <c r="A83" s="26"/>
    </row>
    <row r="84" spans="1:1" ht="14">
      <c r="A84" s="26"/>
    </row>
    <row r="85" spans="1:1" ht="14">
      <c r="A85" s="26"/>
    </row>
    <row r="86" spans="1:1" ht="14">
      <c r="A86" s="26"/>
    </row>
    <row r="87" spans="1:1" ht="14">
      <c r="A87" s="26"/>
    </row>
    <row r="88" spans="1:1" ht="14">
      <c r="A88" s="26"/>
    </row>
    <row r="89" spans="1:1" ht="14">
      <c r="A89" s="26"/>
    </row>
    <row r="90" spans="1:1" ht="14">
      <c r="A90" s="26"/>
    </row>
    <row r="91" spans="1:1" ht="14">
      <c r="A91" s="27"/>
    </row>
    <row r="92" spans="1:1" ht="15">
      <c r="A92" s="28"/>
    </row>
    <row r="93" spans="1:1" ht="15">
      <c r="A93" s="28"/>
    </row>
    <row r="94" spans="1:1" ht="14">
      <c r="A94" s="648"/>
    </row>
    <row r="95" spans="1:1" ht="14">
      <c r="A95" s="23"/>
    </row>
    <row r="96" spans="1:1" ht="14">
      <c r="A96" s="74"/>
    </row>
    <row r="97" spans="1:1" ht="14">
      <c r="A97" s="74"/>
    </row>
    <row r="98" spans="1:1" ht="14">
      <c r="A98" s="74"/>
    </row>
    <row r="99" spans="1:1" ht="14">
      <c r="A99" s="649"/>
    </row>
    <row r="100" spans="1:1" ht="14">
      <c r="A100" s="649"/>
    </row>
    <row r="101" spans="1:1" ht="14">
      <c r="A101" s="649"/>
    </row>
    <row r="102" spans="1:1" ht="14">
      <c r="A102" s="649"/>
    </row>
    <row r="103" spans="1:1" ht="14">
      <c r="A103" s="649"/>
    </row>
    <row r="104" spans="1:1" ht="14">
      <c r="A104" s="649"/>
    </row>
    <row r="105" spans="1:1" ht="14">
      <c r="A105" s="648"/>
    </row>
    <row r="106" spans="1:1" ht="14">
      <c r="A106" s="648"/>
    </row>
    <row r="107" spans="1:1" ht="14">
      <c r="A107" s="651"/>
    </row>
  </sheetData>
  <sheetProtection password="C685" sheet="1" objects="1" scenarios="1" selectLockedCells="1" selectUnlockedCells="1"/>
  <customSheetViews>
    <customSheetView guid="{8497B84B-4C7E-43D6-B6B6-9229D6CB0A51}" scale="75" showRuler="0" topLeftCell="A13">
      <selection activeCell="E9" sqref="E9"/>
      <pageMargins left="0" right="0" top="0" bottom="0" header="0" footer="0"/>
      <pageSetup orientation="portrait"/>
      <headerFooter alignWithMargins="0"/>
    </customSheetView>
  </customSheetViews>
  <phoneticPr fontId="3" type="noConversion"/>
  <pageMargins left="0.75" right="0.75" top="1" bottom="1" header="0.5" footer="0.5"/>
  <pageSetup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E19"/>
  <sheetViews>
    <sheetView workbookViewId="0">
      <selection activeCell="C5" sqref="C5"/>
    </sheetView>
  </sheetViews>
  <sheetFormatPr baseColWidth="10" defaultColWidth="8.83203125" defaultRowHeight="13"/>
  <cols>
    <col min="1" max="1" width="24.5" style="198" customWidth="1"/>
    <col min="2" max="2" width="9.33203125" style="198" bestFit="1" customWidth="1"/>
    <col min="3" max="3" width="9.5" style="198" bestFit="1" customWidth="1"/>
    <col min="4" max="4" width="33.83203125" style="198" customWidth="1"/>
    <col min="5" max="5" width="16.83203125" style="198" customWidth="1"/>
    <col min="6" max="16384" width="8.83203125" style="198"/>
  </cols>
  <sheetData>
    <row r="1" spans="1:5" ht="81.75" customHeight="1">
      <c r="A1" s="799" t="s">
        <v>249</v>
      </c>
      <c r="B1" s="800"/>
      <c r="C1" s="800"/>
      <c r="D1" s="800"/>
      <c r="E1" s="800"/>
    </row>
    <row r="4" spans="1:5" ht="14">
      <c r="A4" s="433" t="s">
        <v>250</v>
      </c>
      <c r="B4" s="797" t="s">
        <v>251</v>
      </c>
      <c r="C4" s="798"/>
      <c r="D4" s="434" t="s">
        <v>252</v>
      </c>
      <c r="E4" s="435" t="s">
        <v>253</v>
      </c>
    </row>
    <row r="5" spans="1:5" ht="14">
      <c r="A5" s="14" t="s">
        <v>254</v>
      </c>
      <c r="B5" s="14"/>
      <c r="C5" s="15">
        <v>490196</v>
      </c>
      <c r="D5" s="652" t="str">
        <f t="shared" ref="D5:D15" si="0">IF(AND(ISNUMBER(B5),ISNUMBER(C5)),"Enter Payclass or COE, not both","")</f>
        <v/>
      </c>
      <c r="E5" s="46">
        <f>IF(ISBLANK(B5),C5*'Lookup Lists'!C$4,INDEX(payclass,13-'Staff categories'!B5,3))</f>
        <v>499999.92</v>
      </c>
    </row>
    <row r="6" spans="1:5" ht="14">
      <c r="A6" s="14" t="s">
        <v>255</v>
      </c>
      <c r="B6" s="14"/>
      <c r="C6" s="16"/>
      <c r="D6" s="652" t="str">
        <f t="shared" si="0"/>
        <v/>
      </c>
      <c r="E6" s="47">
        <f>IF(ISBLANK(B6),C6*'Lookup Lists'!C$4,INDEX(payclass,13-'Staff categories'!B6,3))</f>
        <v>0</v>
      </c>
    </row>
    <row r="7" spans="1:5" ht="14">
      <c r="A7" s="14" t="s">
        <v>256</v>
      </c>
      <c r="B7" s="14"/>
      <c r="C7" s="16"/>
      <c r="D7" s="652" t="str">
        <f t="shared" si="0"/>
        <v/>
      </c>
      <c r="E7" s="47">
        <f>IF(ISBLANK(B7),C7*'Lookup Lists'!C$4,INDEX(payclass,13-'Staff categories'!B7,3))</f>
        <v>0</v>
      </c>
    </row>
    <row r="8" spans="1:5" ht="14">
      <c r="A8" s="14" t="s">
        <v>257</v>
      </c>
      <c r="B8" s="14"/>
      <c r="C8" s="16"/>
      <c r="D8" s="652" t="str">
        <f t="shared" si="0"/>
        <v/>
      </c>
      <c r="E8" s="47">
        <f>IF(ISBLANK(B8),C8*'Lookup Lists'!C$4,INDEX(payclass,13-'Staff categories'!B8,3))</f>
        <v>0</v>
      </c>
    </row>
    <row r="9" spans="1:5" ht="14">
      <c r="A9" s="14" t="s">
        <v>258</v>
      </c>
      <c r="B9" s="14"/>
      <c r="C9" s="16"/>
      <c r="D9" s="652" t="str">
        <f t="shared" si="0"/>
        <v/>
      </c>
      <c r="E9" s="47">
        <f>IF(ISBLANK(B9),C9*'Lookup Lists'!C$4,INDEX(payclass,13-'Staff categories'!B9,3))</f>
        <v>0</v>
      </c>
    </row>
    <row r="10" spans="1:5" ht="14">
      <c r="A10" s="14" t="s">
        <v>259</v>
      </c>
      <c r="B10" s="14"/>
      <c r="C10" s="16"/>
      <c r="D10" s="652" t="str">
        <f t="shared" si="0"/>
        <v/>
      </c>
      <c r="E10" s="47">
        <f>IF(ISBLANK(B10),C10*'Lookup Lists'!C$4,INDEX(payclass,13-'Staff categories'!B10,3))</f>
        <v>0</v>
      </c>
    </row>
    <row r="11" spans="1:5" ht="14">
      <c r="A11" s="14" t="s">
        <v>260</v>
      </c>
      <c r="B11" s="14"/>
      <c r="C11" s="16"/>
      <c r="D11" s="652" t="str">
        <f t="shared" si="0"/>
        <v/>
      </c>
      <c r="E11" s="47">
        <f>IF(ISBLANK(B11),C11*'Lookup Lists'!C$4,INDEX(payclass,13-'Staff categories'!B11,3))</f>
        <v>0</v>
      </c>
    </row>
    <row r="12" spans="1:5" ht="14">
      <c r="A12" s="14" t="s">
        <v>261</v>
      </c>
      <c r="B12" s="14"/>
      <c r="C12" s="16"/>
      <c r="D12" s="652" t="str">
        <f t="shared" si="0"/>
        <v/>
      </c>
      <c r="E12" s="47">
        <f>IF(ISBLANK(B12),C12*'Lookup Lists'!C$4,INDEX(payclass,13-'Staff categories'!B12,3))</f>
        <v>0</v>
      </c>
    </row>
    <row r="13" spans="1:5" ht="14">
      <c r="A13" s="14" t="s">
        <v>262</v>
      </c>
      <c r="B13" s="14"/>
      <c r="C13" s="16"/>
      <c r="D13" s="652" t="str">
        <f t="shared" si="0"/>
        <v/>
      </c>
      <c r="E13" s="47">
        <f>IF(ISBLANK(B13),C13*'Lookup Lists'!C$4,INDEX(payclass,13-'Staff categories'!B13,3))</f>
        <v>0</v>
      </c>
    </row>
    <row r="14" spans="1:5" ht="14">
      <c r="A14" s="60" t="s">
        <v>263</v>
      </c>
      <c r="B14" s="60"/>
      <c r="C14" s="16"/>
      <c r="D14" s="652" t="str">
        <f t="shared" si="0"/>
        <v/>
      </c>
      <c r="E14" s="47">
        <f>IF(ISBLANK(B14),C14*'Lookup Lists'!C$4,INDEX(payclass,13-'Staff categories'!B14,3))</f>
        <v>0</v>
      </c>
    </row>
    <row r="15" spans="1:5" ht="14">
      <c r="A15" s="60" t="s">
        <v>264</v>
      </c>
      <c r="B15" s="60"/>
      <c r="C15" s="17"/>
      <c r="D15" s="652" t="str">
        <f t="shared" si="0"/>
        <v/>
      </c>
      <c r="E15" s="48">
        <f>IF(ISBLANK(B15),C15*'Lookup Lists'!C$4,INDEX(payclass,13-'Staff categories'!B15,3))</f>
        <v>0</v>
      </c>
    </row>
    <row r="17" spans="1:4">
      <c r="A17" s="436" t="str">
        <f>IF(ROW(A15)-ROW(A5)&gt;ROW(Rates!A31)-ROW(Rates!A21),"** NB the rates sheet must be edited to add additional rows","")</f>
        <v/>
      </c>
      <c r="B17" s="436"/>
      <c r="C17" s="436"/>
    </row>
    <row r="19" spans="1:4">
      <c r="D19" s="198" t="s">
        <v>170</v>
      </c>
    </row>
  </sheetData>
  <sheetProtection formatCells="0" formatColumns="0" formatRows="0"/>
  <customSheetViews>
    <customSheetView guid="{8497B84B-4C7E-43D6-B6B6-9229D6CB0A51}" showRuler="0">
      <selection activeCell="F5" sqref="F5"/>
      <pageMargins left="0" right="0" top="0" bottom="0" header="0" footer="0"/>
      <pageSetup paperSize="9" orientation="landscape"/>
      <headerFooter alignWithMargins="0"/>
    </customSheetView>
  </customSheetViews>
  <mergeCells count="2">
    <mergeCell ref="B4:C4"/>
    <mergeCell ref="A1:E1"/>
  </mergeCells>
  <phoneticPr fontId="3" type="noConversion"/>
  <dataValidations count="6">
    <dataValidation errorStyle="warning" allowBlank="1" showInputMessage="1" showErrorMessage="1" error="This is annual COE value.  Are you sure this is correct?" sqref="E5:E15" xr:uid="{00000000-0002-0000-0C00-000000000000}"/>
    <dataValidation type="whole" allowBlank="1" showInputMessage="1" showErrorMessage="1" error="Payclass must be 5 to 12" promptTitle="Titles of other staff" sqref="B5:B15" xr:uid="{00000000-0002-0000-0C00-000001000000}">
      <formula1>5</formula1>
      <formula2>12</formula2>
    </dataValidation>
    <dataValidation type="whole" errorStyle="warning" allowBlank="1" showInputMessage="1" showErrorMessage="1" error="This is annual COE value.  Are you sure this is correct" sqref="C6:C15" xr:uid="{00000000-0002-0000-0C00-000002000000}">
      <formula1>50000</formula1>
      <formula2>600000</formula2>
    </dataValidation>
    <dataValidation type="textLength" allowBlank="1" showInputMessage="1" showErrorMessage="1" promptTitle="Titles of other staff" sqref="A5:A7" xr:uid="{00000000-0002-0000-0C00-000003000000}">
      <formula1>5</formula1>
      <formula2>30</formula2>
    </dataValidation>
    <dataValidation type="textLength" allowBlank="1" showInputMessage="1" showErrorMessage="1" error="Text must be between 5 &amp; 30 characters.  The notation PC5, PC6,... PC12, must not be used.  Names must be unique." promptTitle="Titles of other staff" sqref="A8:A15" xr:uid="{00000000-0002-0000-0C00-000004000000}">
      <formula1>5</formula1>
      <formula2>30</formula2>
    </dataValidation>
    <dataValidation type="whole" errorStyle="warning" allowBlank="1" showInputMessage="1" showErrorMessage="1" error="This is annual COE value.  Are you sure this is correct?" sqref="C5" xr:uid="{00000000-0002-0000-0C00-000005000000}">
      <formula1>50000</formula1>
      <formula2>600000</formula2>
    </dataValidation>
  </dataValidations>
  <pageMargins left="0.75" right="0.75" top="1" bottom="1" header="0.5" footer="0.5"/>
  <pageSetup paperSize="9" orientation="landscape"/>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00B0F0"/>
    <pageSetUpPr fitToPage="1"/>
  </sheetPr>
  <dimension ref="A1:AZ138"/>
  <sheetViews>
    <sheetView workbookViewId="0">
      <selection activeCell="H13" sqref="H13"/>
    </sheetView>
  </sheetViews>
  <sheetFormatPr baseColWidth="10" defaultColWidth="8.83203125" defaultRowHeight="13"/>
  <cols>
    <col min="1" max="1" width="46.6640625" style="7" customWidth="1"/>
    <col min="2" max="2" width="11.1640625" style="7" customWidth="1"/>
    <col min="3" max="3" width="15.83203125" style="7" customWidth="1"/>
    <col min="4" max="4" width="19" style="7" customWidth="1"/>
    <col min="5" max="5" width="9.5" style="7" customWidth="1"/>
    <col min="6" max="6" width="8.83203125" style="7" customWidth="1"/>
    <col min="7" max="7" width="14.5" style="7" customWidth="1"/>
    <col min="8" max="8" width="11.5" style="7" customWidth="1"/>
    <col min="9" max="9" width="12" style="7" customWidth="1"/>
    <col min="10" max="10" width="13.5" style="7" customWidth="1"/>
    <col min="11" max="11" width="8.83203125" style="7"/>
    <col min="12" max="12" width="4.1640625" style="7" customWidth="1"/>
    <col min="13" max="13" width="18.33203125" style="7" customWidth="1"/>
    <col min="14" max="14" width="15.83203125" style="7" customWidth="1"/>
    <col min="15" max="15" width="9.5" style="7" customWidth="1"/>
    <col min="16" max="16" width="8.83203125" style="7"/>
    <col min="17" max="17" width="7.1640625" style="7" customWidth="1"/>
    <col min="18" max="18" width="11.5" style="7" customWidth="1"/>
    <col min="19" max="19" width="10.5" style="7" customWidth="1"/>
    <col min="20" max="20" width="9.5" style="7" customWidth="1"/>
    <col min="21" max="21" width="8.83203125" style="7"/>
    <col min="22" max="22" width="8.5" style="7" customWidth="1"/>
    <col min="23" max="23" width="11.5" style="7" customWidth="1"/>
    <col min="24" max="24" width="10.5" style="7" customWidth="1"/>
    <col min="25" max="25" width="9.5" style="7" customWidth="1"/>
    <col min="26" max="26" width="8.83203125" style="7"/>
    <col min="27" max="27" width="7.6640625" style="7" customWidth="1"/>
    <col min="28" max="28" width="13" style="7" customWidth="1"/>
    <col min="29" max="29" width="10.5" style="7" customWidth="1"/>
    <col min="30" max="30" width="9.5" style="7" customWidth="1"/>
    <col min="31" max="31" width="8.83203125" style="7"/>
    <col min="32" max="32" width="8.5" style="7" customWidth="1"/>
    <col min="33" max="33" width="13" style="7" customWidth="1"/>
    <col min="34" max="34" width="11.5" style="7" customWidth="1"/>
    <col min="35" max="35" width="9.5" style="7" customWidth="1"/>
    <col min="36" max="36" width="8.83203125" style="7"/>
    <col min="37" max="37" width="7.33203125" style="7" customWidth="1"/>
    <col min="38" max="38" width="12.1640625" style="7" bestFit="1" customWidth="1"/>
    <col min="39" max="42" width="8.83203125" style="7"/>
    <col min="43" max="43" width="10.33203125" style="7" bestFit="1" customWidth="1"/>
    <col min="44" max="47" width="8.83203125" style="7"/>
    <col min="48" max="48" width="10.33203125" style="7" bestFit="1" customWidth="1"/>
    <col min="49" max="16384" width="8.83203125" style="7"/>
  </cols>
  <sheetData>
    <row r="1" spans="1:52" ht="45.75" customHeight="1">
      <c r="A1" s="76"/>
    </row>
    <row r="2" spans="1:52" ht="13.5" customHeight="1">
      <c r="A2" s="665" t="s">
        <v>265</v>
      </c>
      <c r="B2" s="77"/>
      <c r="C2" s="78" t="str">
        <f>'Summary Full Cost'!C6</f>
        <v>HSC</v>
      </c>
      <c r="D2" s="79" t="s">
        <v>266</v>
      </c>
      <c r="E2" s="80"/>
      <c r="F2" s="81"/>
      <c r="G2" s="81"/>
    </row>
    <row r="3" spans="1:52" ht="8.25" customHeight="1">
      <c r="C3" s="82"/>
      <c r="D3" s="83"/>
      <c r="E3" s="80"/>
      <c r="F3" s="81"/>
      <c r="G3" s="81"/>
      <c r="I3" s="84"/>
      <c r="J3" s="85"/>
      <c r="K3" s="86"/>
      <c r="L3" s="86"/>
    </row>
    <row r="4" spans="1:52">
      <c r="C4" s="813" t="s">
        <v>436</v>
      </c>
      <c r="D4" s="808"/>
      <c r="E4" s="808"/>
      <c r="F4" s="809"/>
      <c r="G4" s="113"/>
      <c r="H4" s="807">
        <v>2022</v>
      </c>
      <c r="I4" s="808"/>
      <c r="J4" s="808"/>
      <c r="K4" s="809"/>
      <c r="L4" s="113"/>
      <c r="M4" s="807">
        <f>H4+1</f>
        <v>2023</v>
      </c>
      <c r="N4" s="808"/>
      <c r="O4" s="808"/>
      <c r="P4" s="809"/>
      <c r="Q4" s="113"/>
      <c r="R4" s="807">
        <f>M4+1</f>
        <v>2024</v>
      </c>
      <c r="S4" s="808"/>
      <c r="T4" s="808"/>
      <c r="U4" s="809"/>
      <c r="V4" s="113"/>
      <c r="W4" s="807">
        <f>+R4+1</f>
        <v>2025</v>
      </c>
      <c r="X4" s="808"/>
      <c r="Y4" s="808"/>
      <c r="Z4" s="809"/>
      <c r="AA4" s="113"/>
      <c r="AB4" s="807">
        <f>+W4+1</f>
        <v>2026</v>
      </c>
      <c r="AC4" s="808"/>
      <c r="AD4" s="808"/>
      <c r="AE4" s="809"/>
      <c r="AF4" s="113"/>
      <c r="AG4" s="807">
        <f>+AB4+1</f>
        <v>2027</v>
      </c>
      <c r="AH4" s="808"/>
      <c r="AI4" s="808"/>
      <c r="AJ4" s="808"/>
      <c r="AK4" s="664"/>
      <c r="AL4" s="807">
        <f>+AG4+1</f>
        <v>2028</v>
      </c>
      <c r="AM4" s="808"/>
      <c r="AN4" s="808"/>
      <c r="AO4" s="808"/>
      <c r="AQ4" s="807">
        <f>+AL4+1</f>
        <v>2029</v>
      </c>
      <c r="AR4" s="808"/>
      <c r="AS4" s="808"/>
      <c r="AT4" s="808"/>
      <c r="AV4" s="807">
        <f>+AQ4+1</f>
        <v>2030</v>
      </c>
      <c r="AW4" s="808"/>
      <c r="AX4" s="808"/>
      <c r="AY4" s="808"/>
    </row>
    <row r="5" spans="1:52">
      <c r="B5" s="665" t="s">
        <v>253</v>
      </c>
      <c r="C5" s="87" t="str">
        <f>'Lookup Lists'!$A$60</f>
        <v>pa</v>
      </c>
      <c r="D5" s="87" t="str">
        <f>'Lookup Lists'!$A$61</f>
        <v>/month</v>
      </c>
      <c r="E5" s="87" t="str">
        <f>'Lookup Lists'!$A62</f>
        <v>/day</v>
      </c>
      <c r="F5" s="111" t="str">
        <f>'Lookup Lists'!$A63</f>
        <v>/hour</v>
      </c>
      <c r="G5" s="113"/>
      <c r="H5" s="112" t="str">
        <f>'Lookup Lists'!$A$60</f>
        <v>pa</v>
      </c>
      <c r="I5" s="87" t="str">
        <f>'Lookup Lists'!$A$61</f>
        <v>/month</v>
      </c>
      <c r="J5" s="87" t="str">
        <f>'Lookup Lists'!$A62</f>
        <v>/day</v>
      </c>
      <c r="K5" s="111" t="str">
        <f>'Lookup Lists'!$A63</f>
        <v>/hour</v>
      </c>
      <c r="L5" s="113"/>
      <c r="M5" s="112" t="str">
        <f>'Lookup Lists'!$A$60</f>
        <v>pa</v>
      </c>
      <c r="N5" s="87" t="str">
        <f>'Lookup Lists'!$A$61</f>
        <v>/month</v>
      </c>
      <c r="O5" s="87" t="str">
        <f>'Lookup Lists'!$A62</f>
        <v>/day</v>
      </c>
      <c r="P5" s="111" t="str">
        <f>'Lookup Lists'!$A63</f>
        <v>/hour</v>
      </c>
      <c r="Q5" s="113"/>
      <c r="R5" s="112" t="str">
        <f>'Lookup Lists'!$A$60</f>
        <v>pa</v>
      </c>
      <c r="S5" s="87" t="str">
        <f>'Lookup Lists'!$A$61</f>
        <v>/month</v>
      </c>
      <c r="T5" s="87" t="str">
        <f>'Lookup Lists'!$A62</f>
        <v>/day</v>
      </c>
      <c r="U5" s="111" t="str">
        <f>'Lookup Lists'!$A63</f>
        <v>/hour</v>
      </c>
      <c r="V5" s="113"/>
      <c r="W5" s="112" t="str">
        <f>'Lookup Lists'!$A$60</f>
        <v>pa</v>
      </c>
      <c r="X5" s="87" t="str">
        <f>'Lookup Lists'!$A$61</f>
        <v>/month</v>
      </c>
      <c r="Y5" s="87" t="str">
        <f>'Lookup Lists'!$A62</f>
        <v>/day</v>
      </c>
      <c r="Z5" s="111" t="str">
        <f>'Lookup Lists'!$A63</f>
        <v>/hour</v>
      </c>
      <c r="AA5" s="113"/>
      <c r="AB5" s="112" t="str">
        <f>'Lookup Lists'!$A$60</f>
        <v>pa</v>
      </c>
      <c r="AC5" s="87" t="str">
        <f>'Lookup Lists'!$A$61</f>
        <v>/month</v>
      </c>
      <c r="AD5" s="87" t="str">
        <f>'Lookup Lists'!$A62</f>
        <v>/day</v>
      </c>
      <c r="AE5" s="111" t="str">
        <f>'Lookup Lists'!$A63</f>
        <v>/hour</v>
      </c>
      <c r="AF5" s="113"/>
      <c r="AG5" s="112" t="str">
        <f>'Lookup Lists'!$A$60</f>
        <v>pa</v>
      </c>
      <c r="AH5" s="87" t="str">
        <f>'Lookup Lists'!$A$61</f>
        <v>/month</v>
      </c>
      <c r="AI5" s="87" t="str">
        <f>'Lookup Lists'!$A62</f>
        <v>/day</v>
      </c>
      <c r="AJ5" s="87" t="str">
        <f>'Lookup Lists'!$A63</f>
        <v>/hour</v>
      </c>
      <c r="AK5" s="112"/>
      <c r="AL5" s="112" t="str">
        <f>'Lookup Lists'!$A$60</f>
        <v>pa</v>
      </c>
      <c r="AM5" s="87" t="str">
        <f>'Lookup Lists'!$A$61</f>
        <v>/month</v>
      </c>
      <c r="AN5" s="87" t="str">
        <f>'Lookup Lists'!$A62</f>
        <v>/day</v>
      </c>
      <c r="AO5" s="87" t="str">
        <f>'Lookup Lists'!$A63</f>
        <v>/hour</v>
      </c>
      <c r="AQ5" s="112" t="str">
        <f>'Lookup Lists'!$A$60</f>
        <v>pa</v>
      </c>
      <c r="AR5" s="87" t="str">
        <f>'Lookup Lists'!$A$61</f>
        <v>/month</v>
      </c>
      <c r="AS5" s="87" t="str">
        <f>'Lookup Lists'!$A62</f>
        <v>/day</v>
      </c>
      <c r="AT5" s="87" t="str">
        <f>'Lookup Lists'!$A63</f>
        <v>/hour</v>
      </c>
      <c r="AV5" s="112" t="str">
        <f>'Lookup Lists'!$A$60</f>
        <v>pa</v>
      </c>
      <c r="AW5" s="87" t="str">
        <f>'Lookup Lists'!$A$61</f>
        <v>/month</v>
      </c>
      <c r="AX5" s="87" t="str">
        <f>'Lookup Lists'!$A62</f>
        <v>/day</v>
      </c>
      <c r="AY5" s="87" t="str">
        <f>'Lookup Lists'!$A63</f>
        <v>/hour</v>
      </c>
    </row>
    <row r="6" spans="1:52" ht="6.75" customHeight="1">
      <c r="C6" s="88"/>
      <c r="D6" s="89"/>
      <c r="E6" s="89"/>
      <c r="F6" s="89"/>
      <c r="G6" s="113"/>
      <c r="H6" s="89"/>
      <c r="I6" s="89"/>
      <c r="J6" s="89"/>
      <c r="K6" s="89"/>
      <c r="L6" s="113"/>
      <c r="Q6" s="114"/>
      <c r="V6" s="114"/>
      <c r="AA6" s="114"/>
      <c r="AF6" s="114"/>
    </row>
    <row r="7" spans="1:52">
      <c r="A7" s="35" t="str">
        <f>'Lookup Lists'!A7</f>
        <v>Professor</v>
      </c>
      <c r="B7" s="472"/>
      <c r="C7" s="518">
        <f>1419049*1.026</f>
        <v>1455944.274</v>
      </c>
      <c r="D7" s="168">
        <f>C7/'Lookup Lists'!$D$61</f>
        <v>134809.655</v>
      </c>
      <c r="E7" s="168">
        <f>C7/'Lookup Lists'!$D$62</f>
        <v>7616.8959647042402</v>
      </c>
      <c r="F7" s="519">
        <f>C7/'Lookup Lists'!$D$63</f>
        <v>1083.2918705357142</v>
      </c>
      <c r="G7" s="94"/>
      <c r="H7" s="508">
        <f>C7</f>
        <v>1455944.274</v>
      </c>
      <c r="I7" s="242">
        <f>D7</f>
        <v>134809.655</v>
      </c>
      <c r="J7" s="242">
        <f>E7</f>
        <v>7616.8959647042402</v>
      </c>
      <c r="K7" s="242">
        <f>F7</f>
        <v>1083.2918705357142</v>
      </c>
      <c r="L7" s="107"/>
      <c r="M7" s="91">
        <f>H7*(1+'Lookup Lists'!$C$49)</f>
        <v>1557860.3731800001</v>
      </c>
      <c r="N7" s="91">
        <f>I7*(1+'Lookup Lists'!$C$49)</f>
        <v>144246.33085</v>
      </c>
      <c r="O7" s="91">
        <f>J7*(1+'Lookup Lists'!$C$49)</f>
        <v>8150.0786822335376</v>
      </c>
      <c r="P7" s="91">
        <f>K7*(1+'Lookup Lists'!$C$49)</f>
        <v>1159.1223014732143</v>
      </c>
      <c r="Q7" s="677">
        <f>(M7-H7)/H7</f>
        <v>7.000000000000009E-2</v>
      </c>
      <c r="R7" s="91">
        <f>M7*(1+'Lookup Lists'!$C$50)</f>
        <v>1666910.5993026001</v>
      </c>
      <c r="S7" s="91">
        <f>N7*(1+'Lookup Lists'!$C$50)</f>
        <v>154343.57400950001</v>
      </c>
      <c r="T7" s="91">
        <f>O7*(1+'Lookup Lists'!$C$50)</f>
        <v>8720.584189989886</v>
      </c>
      <c r="U7" s="91">
        <f>P7*(1+'Lookup Lists'!$C$50)</f>
        <v>1240.2608625763394</v>
      </c>
      <c r="V7" s="677">
        <f>(R7-M7)/M7</f>
        <v>7.0000000000000007E-2</v>
      </c>
      <c r="W7" s="91">
        <f>R7*(1+'Lookup Lists'!$C$51)</f>
        <v>1783594.3412537822</v>
      </c>
      <c r="X7" s="91">
        <f>S7*(1+'Lookup Lists'!$C$51)</f>
        <v>165147.62419016502</v>
      </c>
      <c r="Y7" s="91">
        <f>T7*(1+'Lookup Lists'!$C$51)</f>
        <v>9331.0250832891779</v>
      </c>
      <c r="Z7" s="91">
        <f>U7*(1+'Lookup Lists'!$C$51)</f>
        <v>1327.0791229566832</v>
      </c>
      <c r="AA7" s="677">
        <f>(W7-R7)/R7</f>
        <v>7.0000000000000007E-2</v>
      </c>
      <c r="AB7" s="90">
        <f>W7*(1+'Lookup Lists'!$C$52)</f>
        <v>1908445.9451415471</v>
      </c>
      <c r="AC7" s="91">
        <f>X7*(1+'Lookup Lists'!$C$52)</f>
        <v>176707.95788347657</v>
      </c>
      <c r="AD7" s="91">
        <f>Y7*(1+'Lookup Lists'!$C$52)</f>
        <v>9984.1968391194205</v>
      </c>
      <c r="AE7" s="91">
        <f>Z7*(1+'Lookup Lists'!$C$52)</f>
        <v>1419.9746615636511</v>
      </c>
      <c r="AF7" s="677">
        <f>(AB7-W7)/W7</f>
        <v>7.0000000000000118E-2</v>
      </c>
      <c r="AG7" s="90">
        <f>AB7*(1+'Lookup Lists'!$C$53)</f>
        <v>2042037.1613014555</v>
      </c>
      <c r="AH7" s="91">
        <f>AC7*(1+'Lookup Lists'!$C$53)</f>
        <v>189077.51493531995</v>
      </c>
      <c r="AI7" s="91">
        <f>AD7*(1+'Lookup Lists'!$C$53)</f>
        <v>10683.090617857781</v>
      </c>
      <c r="AJ7" s="92">
        <f>AE7*(1+'Lookup Lists'!$C$53)</f>
        <v>1519.3728878731067</v>
      </c>
      <c r="AK7" s="677">
        <f>(AG7-AB7)/AB7</f>
        <v>7.0000000000000021E-2</v>
      </c>
      <c r="AL7" s="90">
        <f>AG7*(1+'Lookup Lists'!$C$54)</f>
        <v>2184979.7625925574</v>
      </c>
      <c r="AM7" s="91">
        <f>AH7*(1+'Lookup Lists'!$C$54)</f>
        <v>202312.94098079237</v>
      </c>
      <c r="AN7" s="91">
        <f>AI7*(1+'Lookup Lists'!$C$54)</f>
        <v>11430.906961107827</v>
      </c>
      <c r="AO7" s="92">
        <f>AJ7*(1+'Lookup Lists'!$C$54)</f>
        <v>1625.7289900242242</v>
      </c>
      <c r="AP7" s="677">
        <f>(AL7-AG7)/AG7</f>
        <v>7.0000000000000007E-2</v>
      </c>
      <c r="AQ7" s="90">
        <f>AL7*(1+'Lookup Lists'!$C$55)</f>
        <v>2337928.3459740365</v>
      </c>
      <c r="AR7" s="91">
        <f>AM7*(1+'Lookup Lists'!$C$55)</f>
        <v>216474.84684944784</v>
      </c>
      <c r="AS7" s="91">
        <f>AN7*(1+'Lookup Lists'!$C$55)</f>
        <v>12231.070448385375</v>
      </c>
      <c r="AT7" s="92">
        <f>AO7*(1+'Lookup Lists'!$C$55)</f>
        <v>1739.53001932592</v>
      </c>
      <c r="AU7" s="677">
        <f>(AQ7-AL7)/AL7</f>
        <v>7.0000000000000062E-2</v>
      </c>
      <c r="AV7" s="90">
        <f>AQ7*(1+'Lookup Lists'!$C$56)</f>
        <v>2501583.330192219</v>
      </c>
      <c r="AW7" s="91">
        <f>AR7*(1+'Lookup Lists'!$C$56)</f>
        <v>231628.0861289092</v>
      </c>
      <c r="AX7" s="91">
        <f>AS7*(1+'Lookup Lists'!$C$56)</f>
        <v>13087.245379772352</v>
      </c>
      <c r="AY7" s="92">
        <f>AT7*(1+'Lookup Lists'!$C$56)</f>
        <v>1861.2971206787345</v>
      </c>
      <c r="AZ7" s="677">
        <f>(AV7-AQ7)/AQ7</f>
        <v>6.9999999999999979E-2</v>
      </c>
    </row>
    <row r="8" spans="1:52">
      <c r="A8" s="35" t="str">
        <f>'Lookup Lists'!A8</f>
        <v>Assoc Prof</v>
      </c>
      <c r="B8" s="472"/>
      <c r="C8" s="508">
        <f>1163096*1.026</f>
        <v>1193336.496</v>
      </c>
      <c r="D8" s="521">
        <f>C8/'Lookup Lists'!$D$61</f>
        <v>110494.12</v>
      </c>
      <c r="E8" s="521">
        <f>C8/'Lookup Lists'!$D$62</f>
        <v>6243.0410993303567</v>
      </c>
      <c r="F8" s="522">
        <f>C8/'Lookup Lists'!$D$63</f>
        <v>887.89917857142859</v>
      </c>
      <c r="G8" s="94"/>
      <c r="H8" s="508">
        <f t="shared" ref="H8:H18" si="0">C8</f>
        <v>1193336.496</v>
      </c>
      <c r="I8" s="242">
        <f t="shared" ref="I8:I18" si="1">D8</f>
        <v>110494.12</v>
      </c>
      <c r="J8" s="242">
        <f t="shared" ref="J8:J18" si="2">E8</f>
        <v>6243.0410993303567</v>
      </c>
      <c r="K8" s="242">
        <f t="shared" ref="K8:K18" si="3">F8</f>
        <v>887.89917857142859</v>
      </c>
      <c r="L8" s="107"/>
      <c r="M8" s="94">
        <f>H8*(1+'Lookup Lists'!$C$49)</f>
        <v>1276870.0507200002</v>
      </c>
      <c r="N8" s="94">
        <f>I8*(1+'Lookup Lists'!$C$49)</f>
        <v>118228.7084</v>
      </c>
      <c r="O8" s="94">
        <f>J8*(1+'Lookup Lists'!$C$49)</f>
        <v>6680.0539762834824</v>
      </c>
      <c r="P8" s="94">
        <f>K8*(1+'Lookup Lists'!$C$49)</f>
        <v>950.0521210714287</v>
      </c>
      <c r="Q8" s="677">
        <f t="shared" ref="Q8:Q18" si="4">(M8-H8)/H8</f>
        <v>7.0000000000000104E-2</v>
      </c>
      <c r="R8" s="94">
        <f>M8*(1+'Lookup Lists'!$C$50)</f>
        <v>1366250.9542704003</v>
      </c>
      <c r="S8" s="94">
        <f>N8*(1+'Lookup Lists'!$C$50)</f>
        <v>126504.717988</v>
      </c>
      <c r="T8" s="94">
        <f>O8*(1+'Lookup Lists'!$C$50)</f>
        <v>7147.6577546233266</v>
      </c>
      <c r="U8" s="94">
        <f>P8*(1+'Lookup Lists'!$C$50)</f>
        <v>1016.5557695464288</v>
      </c>
      <c r="V8" s="677">
        <f t="shared" ref="V8:V18" si="5">(R8-M8)/M8</f>
        <v>7.0000000000000118E-2</v>
      </c>
      <c r="W8" s="94">
        <f>R8*(1+'Lookup Lists'!$C$51)</f>
        <v>1461888.5210693285</v>
      </c>
      <c r="X8" s="94">
        <f>S8*(1+'Lookup Lists'!$C$51)</f>
        <v>135360.04824716001</v>
      </c>
      <c r="Y8" s="94">
        <f>T8*(1+'Lookup Lists'!$C$51)</f>
        <v>7647.9937974469594</v>
      </c>
      <c r="Z8" s="94">
        <f>U8*(1+'Lookup Lists'!$C$51)</f>
        <v>1087.7146734146788</v>
      </c>
      <c r="AA8" s="677">
        <f t="shared" ref="AA8:AA18" si="6">(W8-R8)/R8</f>
        <v>7.0000000000000118E-2</v>
      </c>
      <c r="AB8" s="93">
        <f>W8*(1+'Lookup Lists'!$C$52)</f>
        <v>1564220.7175441817</v>
      </c>
      <c r="AC8" s="94">
        <f>X8*(1+'Lookup Lists'!$C$52)</f>
        <v>144835.25162446123</v>
      </c>
      <c r="AD8" s="94">
        <f>Y8*(1+'Lookup Lists'!$C$52)</f>
        <v>8183.3533632682474</v>
      </c>
      <c r="AE8" s="94">
        <f>Z8*(1+'Lookup Lists'!$C$52)</f>
        <v>1163.8547005537064</v>
      </c>
      <c r="AF8" s="677">
        <f t="shared" ref="AF8:AF18" si="7">(AB8-W8)/W8</f>
        <v>7.0000000000000145E-2</v>
      </c>
      <c r="AG8" s="93">
        <f>AB8*(1+'Lookup Lists'!$C$53)</f>
        <v>1673716.1677722745</v>
      </c>
      <c r="AH8" s="94">
        <f>AC8*(1+'Lookup Lists'!$C$53)</f>
        <v>154973.71923817354</v>
      </c>
      <c r="AI8" s="94">
        <f>AD8*(1+'Lookup Lists'!$C$53)</f>
        <v>8756.1880986970245</v>
      </c>
      <c r="AJ8" s="95">
        <f>AE8*(1+'Lookup Lists'!$C$53)</f>
        <v>1245.324529592466</v>
      </c>
      <c r="AK8" s="677">
        <f t="shared" ref="AK8:AK18" si="8">(AG8-AB8)/AB8</f>
        <v>7.0000000000000007E-2</v>
      </c>
      <c r="AL8" s="93">
        <f>AG8*(1+'Lookup Lists'!$C$54)</f>
        <v>1790876.2995163337</v>
      </c>
      <c r="AM8" s="94">
        <f>AH8*(1+'Lookup Lists'!$C$54)</f>
        <v>165821.87958484571</v>
      </c>
      <c r="AN8" s="94">
        <f>AI8*(1+'Lookup Lists'!$C$54)</f>
        <v>9369.121265605816</v>
      </c>
      <c r="AO8" s="95">
        <f>AJ8*(1+'Lookup Lists'!$C$54)</f>
        <v>1332.4972466639388</v>
      </c>
      <c r="AP8" s="677">
        <f t="shared" ref="AP8:AP18" si="9">(AL8-AG8)/AG8</f>
        <v>7.0000000000000034E-2</v>
      </c>
      <c r="AQ8" s="93">
        <f>AL8*(1+'Lookup Lists'!$C$55)</f>
        <v>1916237.6404824771</v>
      </c>
      <c r="AR8" s="94">
        <f>AM8*(1+'Lookup Lists'!$C$55)</f>
        <v>177429.41115578491</v>
      </c>
      <c r="AS8" s="94">
        <f>AN8*(1+'Lookup Lists'!$C$55)</f>
        <v>10024.959754198224</v>
      </c>
      <c r="AT8" s="95">
        <f>AO8*(1+'Lookup Lists'!$C$55)</f>
        <v>1425.7720539304146</v>
      </c>
      <c r="AU8" s="677">
        <f t="shared" ref="AU8:AU18" si="10">(AQ8-AL8)/AL8</f>
        <v>7.0000000000000034E-2</v>
      </c>
      <c r="AV8" s="93">
        <f>AQ8*(1+'Lookup Lists'!$C$56)</f>
        <v>2050374.2753162507</v>
      </c>
      <c r="AW8" s="94">
        <f>AR8*(1+'Lookup Lists'!$C$56)</f>
        <v>189849.46993668986</v>
      </c>
      <c r="AX8" s="94">
        <f>AS8*(1+'Lookup Lists'!$C$56)</f>
        <v>10726.706936992101</v>
      </c>
      <c r="AY8" s="95">
        <f>AT8*(1+'Lookup Lists'!$C$56)</f>
        <v>1525.5760977055436</v>
      </c>
      <c r="AZ8" s="677">
        <f t="shared" ref="AZ8:AZ18" si="11">(AV8-AQ8)/AQ8</f>
        <v>7.0000000000000104E-2</v>
      </c>
    </row>
    <row r="9" spans="1:52">
      <c r="A9" s="35" t="str">
        <f>'Lookup Lists'!A9</f>
        <v>Senior Lecturer</v>
      </c>
      <c r="B9" s="472"/>
      <c r="C9" s="508">
        <f>968905*1.026</f>
        <v>994096.53</v>
      </c>
      <c r="D9" s="521">
        <f>C9/'Lookup Lists'!$D$61</f>
        <v>92045.974999999991</v>
      </c>
      <c r="E9" s="521">
        <f>C9/'Lookup Lists'!$D$62</f>
        <v>5200.7003173828125</v>
      </c>
      <c r="F9" s="522">
        <f>C9/'Lookup Lists'!$D$63</f>
        <v>739.65515625</v>
      </c>
      <c r="G9" s="94"/>
      <c r="H9" s="508">
        <f t="shared" si="0"/>
        <v>994096.53</v>
      </c>
      <c r="I9" s="242">
        <f t="shared" si="1"/>
        <v>92045.974999999991</v>
      </c>
      <c r="J9" s="242">
        <f t="shared" si="2"/>
        <v>5200.7003173828125</v>
      </c>
      <c r="K9" s="242">
        <f t="shared" si="3"/>
        <v>739.65515625</v>
      </c>
      <c r="L9" s="107"/>
      <c r="M9" s="94">
        <f>H9*(1+'Lookup Lists'!$C$49)</f>
        <v>1063683.2871000001</v>
      </c>
      <c r="N9" s="94">
        <f>I9*(1+'Lookup Lists'!$C$49)</f>
        <v>98489.193249999997</v>
      </c>
      <c r="O9" s="94">
        <f>J9*(1+'Lookup Lists'!$C$49)</f>
        <v>5564.7493395996098</v>
      </c>
      <c r="P9" s="94">
        <f>K9*(1+'Lookup Lists'!$C$49)</f>
        <v>791.43101718750006</v>
      </c>
      <c r="Q9" s="677">
        <f t="shared" si="4"/>
        <v>7.0000000000000048E-2</v>
      </c>
      <c r="R9" s="94">
        <f>M9*(1+'Lookup Lists'!$C$50)</f>
        <v>1138141.1171970002</v>
      </c>
      <c r="S9" s="94">
        <f>N9*(1+'Lookup Lists'!$C$50)</f>
        <v>105383.4367775</v>
      </c>
      <c r="T9" s="94">
        <f>O9*(1+'Lookup Lists'!$C$50)</f>
        <v>5954.2817933715833</v>
      </c>
      <c r="U9" s="94">
        <f>P9*(1+'Lookup Lists'!$C$50)</f>
        <v>846.83118839062513</v>
      </c>
      <c r="V9" s="677">
        <f t="shared" si="5"/>
        <v>7.0000000000000104E-2</v>
      </c>
      <c r="W9" s="94">
        <f>R9*(1+'Lookup Lists'!$C$51)</f>
        <v>1217810.9954007904</v>
      </c>
      <c r="X9" s="94">
        <f>S9*(1+'Lookup Lists'!$C$51)</f>
        <v>112760.277351925</v>
      </c>
      <c r="Y9" s="94">
        <f>T9*(1+'Lookup Lists'!$C$51)</f>
        <v>6371.0815189075947</v>
      </c>
      <c r="Z9" s="94">
        <f>U9*(1+'Lookup Lists'!$C$51)</f>
        <v>906.10937157796889</v>
      </c>
      <c r="AA9" s="677">
        <f t="shared" si="6"/>
        <v>7.0000000000000132E-2</v>
      </c>
      <c r="AB9" s="93">
        <f>W9*(1+'Lookup Lists'!$C$52)</f>
        <v>1303057.7650788457</v>
      </c>
      <c r="AC9" s="94">
        <f>X9*(1+'Lookup Lists'!$C$52)</f>
        <v>120653.49676655977</v>
      </c>
      <c r="AD9" s="94">
        <f>Y9*(1+'Lookup Lists'!$C$52)</f>
        <v>6817.0572252311267</v>
      </c>
      <c r="AE9" s="94">
        <f>Z9*(1+'Lookup Lists'!$C$52)</f>
        <v>969.53702758842678</v>
      </c>
      <c r="AF9" s="677">
        <f t="shared" si="7"/>
        <v>6.9999999999999993E-2</v>
      </c>
      <c r="AG9" s="93">
        <f>AB9*(1+'Lookup Lists'!$C$53)</f>
        <v>1394271.808634365</v>
      </c>
      <c r="AH9" s="94">
        <f>AC9*(1+'Lookup Lists'!$C$53)</f>
        <v>129099.24154021895</v>
      </c>
      <c r="AI9" s="94">
        <f>AD9*(1+'Lookup Lists'!$C$53)</f>
        <v>7294.2512309973063</v>
      </c>
      <c r="AJ9" s="95">
        <f>AE9*(1+'Lookup Lists'!$C$53)</f>
        <v>1037.4046195196167</v>
      </c>
      <c r="AK9" s="677">
        <f t="shared" si="8"/>
        <v>7.000000000000009E-2</v>
      </c>
      <c r="AL9" s="93">
        <f>AG9*(1+'Lookup Lists'!$C$54)</f>
        <v>1491870.8352387706</v>
      </c>
      <c r="AM9" s="94">
        <f>AH9*(1+'Lookup Lists'!$C$54)</f>
        <v>138136.18844803429</v>
      </c>
      <c r="AN9" s="94">
        <f>AI9*(1+'Lookup Lists'!$C$54)</f>
        <v>7804.8488171671179</v>
      </c>
      <c r="AO9" s="95">
        <f>AJ9*(1+'Lookup Lists'!$C$54)</f>
        <v>1110.02294288599</v>
      </c>
      <c r="AP9" s="677">
        <f t="shared" si="9"/>
        <v>7.0000000000000034E-2</v>
      </c>
      <c r="AQ9" s="93">
        <f>AL9*(1+'Lookup Lists'!$C$55)</f>
        <v>1596301.7937054846</v>
      </c>
      <c r="AR9" s="94">
        <f>AM9*(1+'Lookup Lists'!$C$55)</f>
        <v>147805.72163939668</v>
      </c>
      <c r="AS9" s="94">
        <f>AN9*(1+'Lookup Lists'!$C$55)</f>
        <v>8351.1882343688158</v>
      </c>
      <c r="AT9" s="95">
        <f>AO9*(1+'Lookup Lists'!$C$55)</f>
        <v>1187.7245488880094</v>
      </c>
      <c r="AU9" s="677">
        <f t="shared" si="10"/>
        <v>7.0000000000000048E-2</v>
      </c>
      <c r="AV9" s="93">
        <f>AQ9*(1+'Lookup Lists'!$C$56)</f>
        <v>1708042.9192648686</v>
      </c>
      <c r="AW9" s="94">
        <f>AR9*(1+'Lookup Lists'!$C$56)</f>
        <v>158152.12215415447</v>
      </c>
      <c r="AX9" s="94">
        <f>AS9*(1+'Lookup Lists'!$C$56)</f>
        <v>8935.7714107746342</v>
      </c>
      <c r="AY9" s="95">
        <f>AT9*(1+'Lookup Lists'!$C$56)</f>
        <v>1270.8652673101701</v>
      </c>
      <c r="AZ9" s="677">
        <f t="shared" si="11"/>
        <v>7.0000000000000048E-2</v>
      </c>
    </row>
    <row r="10" spans="1:52">
      <c r="A10" s="35" t="str">
        <f>'Lookup Lists'!A10</f>
        <v>Lecturer</v>
      </c>
      <c r="B10" s="472"/>
      <c r="C10" s="508">
        <f>805385*1.026</f>
        <v>826325.01</v>
      </c>
      <c r="D10" s="521">
        <f>C10/'Lookup Lists'!$D$61</f>
        <v>76511.574999999997</v>
      </c>
      <c r="E10" s="521">
        <f>C10/'Lookup Lists'!$D$62</f>
        <v>4322.9893798828125</v>
      </c>
      <c r="F10" s="522">
        <f>C10/'Lookup Lists'!$D$63</f>
        <v>614.82515624999996</v>
      </c>
      <c r="G10" s="94"/>
      <c r="H10" s="508">
        <f t="shared" si="0"/>
        <v>826325.01</v>
      </c>
      <c r="I10" s="242">
        <f t="shared" si="1"/>
        <v>76511.574999999997</v>
      </c>
      <c r="J10" s="242">
        <f t="shared" si="2"/>
        <v>4322.9893798828125</v>
      </c>
      <c r="K10" s="242">
        <f t="shared" si="3"/>
        <v>614.82515624999996</v>
      </c>
      <c r="L10" s="107"/>
      <c r="M10" s="94">
        <f>H10*(1+'Lookup Lists'!$C$49)</f>
        <v>884167.7607000001</v>
      </c>
      <c r="N10" s="94">
        <f>I10*(1+'Lookup Lists'!$C$49)</f>
        <v>81867.385250000007</v>
      </c>
      <c r="O10" s="94">
        <f>J10*(1+'Lookup Lists'!$C$49)</f>
        <v>4625.5986364746095</v>
      </c>
      <c r="P10" s="94">
        <f>K10*(1+'Lookup Lists'!$C$49)</f>
        <v>657.86291718749999</v>
      </c>
      <c r="Q10" s="677">
        <f t="shared" si="4"/>
        <v>7.0000000000000104E-2</v>
      </c>
      <c r="R10" s="94">
        <f>M10*(1+'Lookup Lists'!$C$50)</f>
        <v>946059.50394900015</v>
      </c>
      <c r="S10" s="94">
        <f>N10*(1+'Lookup Lists'!$C$50)</f>
        <v>87598.102217500011</v>
      </c>
      <c r="T10" s="94">
        <f>O10*(1+'Lookup Lists'!$C$50)</f>
        <v>4949.3905410278321</v>
      </c>
      <c r="U10" s="94">
        <f>P10*(1+'Lookup Lists'!$C$50)</f>
        <v>703.91332139062501</v>
      </c>
      <c r="V10" s="677">
        <f t="shared" si="5"/>
        <v>7.0000000000000048E-2</v>
      </c>
      <c r="W10" s="94">
        <f>R10*(1+'Lookup Lists'!$C$51)</f>
        <v>1012283.6692254302</v>
      </c>
      <c r="X10" s="94">
        <f>S10*(1+'Lookup Lists'!$C$51)</f>
        <v>93729.969372725012</v>
      </c>
      <c r="Y10" s="94">
        <f>T10*(1+'Lookup Lists'!$C$51)</f>
        <v>5295.8478788997809</v>
      </c>
      <c r="Z10" s="94">
        <f>U10*(1+'Lookup Lists'!$C$51)</f>
        <v>753.18725388796884</v>
      </c>
      <c r="AA10" s="677">
        <f t="shared" si="6"/>
        <v>7.0000000000000076E-2</v>
      </c>
      <c r="AB10" s="93">
        <f>W10*(1+'Lookup Lists'!$C$52)</f>
        <v>1083143.5260712104</v>
      </c>
      <c r="AC10" s="94">
        <f>X10*(1+'Lookup Lists'!$C$52)</f>
        <v>100291.06722881577</v>
      </c>
      <c r="AD10" s="94">
        <f>Y10*(1+'Lookup Lists'!$C$52)</f>
        <v>5666.5572304227662</v>
      </c>
      <c r="AE10" s="94">
        <f>Z10*(1+'Lookup Lists'!$C$52)</f>
        <v>805.91036166012668</v>
      </c>
      <c r="AF10" s="677">
        <f t="shared" si="7"/>
        <v>7.0000000000000048E-2</v>
      </c>
      <c r="AG10" s="93">
        <f>AB10*(1+'Lookup Lists'!$C$53)</f>
        <v>1158963.5728961951</v>
      </c>
      <c r="AH10" s="94">
        <f>AC10*(1+'Lookup Lists'!$C$53)</f>
        <v>107311.44193483288</v>
      </c>
      <c r="AI10" s="94">
        <f>AD10*(1+'Lookup Lists'!$C$53)</f>
        <v>6063.21623655236</v>
      </c>
      <c r="AJ10" s="95">
        <f>AE10*(1+'Lookup Lists'!$C$53)</f>
        <v>862.32408697633559</v>
      </c>
      <c r="AK10" s="677">
        <f t="shared" si="8"/>
        <v>6.9999999999999993E-2</v>
      </c>
      <c r="AL10" s="93">
        <f>AG10*(1+'Lookup Lists'!$C$54)</f>
        <v>1240091.0229989288</v>
      </c>
      <c r="AM10" s="94">
        <f>AH10*(1+'Lookup Lists'!$C$54)</f>
        <v>114823.24287027119</v>
      </c>
      <c r="AN10" s="94">
        <f>AI10*(1+'Lookup Lists'!$C$54)</f>
        <v>6487.6413731110251</v>
      </c>
      <c r="AO10" s="95">
        <f>AJ10*(1+'Lookup Lists'!$C$54)</f>
        <v>922.68677306467919</v>
      </c>
      <c r="AP10" s="677">
        <f t="shared" si="9"/>
        <v>7.0000000000000021E-2</v>
      </c>
      <c r="AQ10" s="93">
        <f>AL10*(1+'Lookup Lists'!$C$55)</f>
        <v>1326897.3946088539</v>
      </c>
      <c r="AR10" s="94">
        <f>AM10*(1+'Lookup Lists'!$C$55)</f>
        <v>122860.86987119018</v>
      </c>
      <c r="AS10" s="94">
        <f>AN10*(1+'Lookup Lists'!$C$55)</f>
        <v>6941.776269228797</v>
      </c>
      <c r="AT10" s="95">
        <f>AO10*(1+'Lookup Lists'!$C$55)</f>
        <v>987.27484717920674</v>
      </c>
      <c r="AU10" s="677">
        <f t="shared" si="10"/>
        <v>7.0000000000000034E-2</v>
      </c>
      <c r="AV10" s="93">
        <f>AQ10*(1+'Lookup Lists'!$C$56)</f>
        <v>1419780.2122314738</v>
      </c>
      <c r="AW10" s="94">
        <f>AR10*(1+'Lookup Lists'!$C$56)</f>
        <v>131461.1307621735</v>
      </c>
      <c r="AX10" s="94">
        <f>AS10*(1+'Lookup Lists'!$C$56)</f>
        <v>7427.7006080748133</v>
      </c>
      <c r="AY10" s="95">
        <f>AT10*(1+'Lookup Lists'!$C$56)</f>
        <v>1056.3840864817512</v>
      </c>
      <c r="AZ10" s="677">
        <f t="shared" si="11"/>
        <v>7.0000000000000104E-2</v>
      </c>
    </row>
    <row r="11" spans="1:52">
      <c r="A11" s="35" t="str">
        <f>'Lookup Lists'!A11</f>
        <v>Lecturer (entry level)</v>
      </c>
      <c r="B11" s="472"/>
      <c r="C11" s="508">
        <f>711230*1.026</f>
        <v>729721.98</v>
      </c>
      <c r="D11" s="521">
        <f>C11/'Lookup Lists'!$D$61</f>
        <v>67566.849999999991</v>
      </c>
      <c r="E11" s="521">
        <f>C11/'Lookup Lists'!$D$62</f>
        <v>3817.6024344308034</v>
      </c>
      <c r="F11" s="522">
        <f>C11/'Lookup Lists'!$D$63</f>
        <v>542.94790178571429</v>
      </c>
      <c r="G11" s="94"/>
      <c r="H11" s="508">
        <f t="shared" si="0"/>
        <v>729721.98</v>
      </c>
      <c r="I11" s="242">
        <f t="shared" si="1"/>
        <v>67566.849999999991</v>
      </c>
      <c r="J11" s="242">
        <f t="shared" si="2"/>
        <v>3817.6024344308034</v>
      </c>
      <c r="K11" s="242">
        <f t="shared" si="3"/>
        <v>542.94790178571429</v>
      </c>
      <c r="L11" s="107"/>
      <c r="M11" s="94">
        <f>H11*(1+'Lookup Lists'!$C$49)</f>
        <v>780802.51860000007</v>
      </c>
      <c r="N11" s="94">
        <f>I11*(1+'Lookup Lists'!$C$49)</f>
        <v>72296.52949999999</v>
      </c>
      <c r="O11" s="94">
        <f>J11*(1+'Lookup Lists'!$C$49)</f>
        <v>4084.8346048409599</v>
      </c>
      <c r="P11" s="94">
        <f>K11*(1+'Lookup Lists'!$C$49)</f>
        <v>580.95425491071433</v>
      </c>
      <c r="Q11" s="677">
        <f t="shared" si="4"/>
        <v>7.0000000000000118E-2</v>
      </c>
      <c r="R11" s="94">
        <f>M11*(1+'Lookup Lists'!$C$50)</f>
        <v>835458.69490200013</v>
      </c>
      <c r="S11" s="94">
        <f>N11*(1+'Lookup Lists'!$C$50)</f>
        <v>77357.286564999988</v>
      </c>
      <c r="T11" s="94">
        <f>O11*(1+'Lookup Lists'!$C$50)</f>
        <v>4370.7730271798273</v>
      </c>
      <c r="U11" s="94">
        <f>P11*(1+'Lookup Lists'!$C$50)</f>
        <v>621.62105275446436</v>
      </c>
      <c r="V11" s="677">
        <f t="shared" si="5"/>
        <v>7.0000000000000076E-2</v>
      </c>
      <c r="W11" s="94">
        <f>R11*(1+'Lookup Lists'!$C$51)</f>
        <v>893940.8035451402</v>
      </c>
      <c r="X11" s="94">
        <f>S11*(1+'Lookup Lists'!$C$51)</f>
        <v>82772.296624549985</v>
      </c>
      <c r="Y11" s="94">
        <f>T11*(1+'Lookup Lists'!$C$51)</f>
        <v>4676.7271390824153</v>
      </c>
      <c r="Z11" s="94">
        <f>U11*(1+'Lookup Lists'!$C$51)</f>
        <v>665.13452644727693</v>
      </c>
      <c r="AA11" s="677">
        <f t="shared" si="6"/>
        <v>7.0000000000000062E-2</v>
      </c>
      <c r="AB11" s="93">
        <f>W11*(1+'Lookup Lists'!$C$52)</f>
        <v>956516.65979330009</v>
      </c>
      <c r="AC11" s="94">
        <f>X11*(1+'Lookup Lists'!$C$52)</f>
        <v>88566.357388268487</v>
      </c>
      <c r="AD11" s="94">
        <f>Y11*(1+'Lookup Lists'!$C$52)</f>
        <v>5004.0980388181842</v>
      </c>
      <c r="AE11" s="94">
        <f>Z11*(1+'Lookup Lists'!$C$52)</f>
        <v>711.6939432985863</v>
      </c>
      <c r="AF11" s="677">
        <f t="shared" si="7"/>
        <v>7.000000000000009E-2</v>
      </c>
      <c r="AG11" s="93">
        <f>AB11*(1+'Lookup Lists'!$C$53)</f>
        <v>1023472.8259788312</v>
      </c>
      <c r="AH11" s="94">
        <f>AC11*(1+'Lookup Lists'!$C$53)</f>
        <v>94766.002405447289</v>
      </c>
      <c r="AI11" s="94">
        <f>AD11*(1+'Lookup Lists'!$C$53)</f>
        <v>5354.3849015354572</v>
      </c>
      <c r="AJ11" s="95">
        <f>AE11*(1+'Lookup Lists'!$C$53)</f>
        <v>761.51251932948742</v>
      </c>
      <c r="AK11" s="677">
        <f t="shared" si="8"/>
        <v>7.0000000000000062E-2</v>
      </c>
      <c r="AL11" s="93">
        <f>AG11*(1+'Lookup Lists'!$C$54)</f>
        <v>1095115.9237973494</v>
      </c>
      <c r="AM11" s="94">
        <f>AH11*(1+'Lookup Lists'!$C$54)</f>
        <v>101399.6225738286</v>
      </c>
      <c r="AN11" s="94">
        <f>AI11*(1+'Lookup Lists'!$C$54)</f>
        <v>5729.1918446429399</v>
      </c>
      <c r="AO11" s="95">
        <f>AJ11*(1+'Lookup Lists'!$C$54)</f>
        <v>814.81839568255157</v>
      </c>
      <c r="AP11" s="677">
        <f t="shared" si="9"/>
        <v>7.0000000000000104E-2</v>
      </c>
      <c r="AQ11" s="93">
        <f>AL11*(1+'Lookup Lists'!$C$55)</f>
        <v>1171774.0384631639</v>
      </c>
      <c r="AR11" s="94">
        <f>AM11*(1+'Lookup Lists'!$C$55)</f>
        <v>108497.59615399661</v>
      </c>
      <c r="AS11" s="94">
        <f>AN11*(1+'Lookup Lists'!$C$55)</f>
        <v>6130.2352737679457</v>
      </c>
      <c r="AT11" s="95">
        <f>AO11*(1+'Lookup Lists'!$C$55)</f>
        <v>871.85568338033022</v>
      </c>
      <c r="AU11" s="677">
        <f t="shared" si="10"/>
        <v>6.9999999999999979E-2</v>
      </c>
      <c r="AV11" s="93">
        <f>AQ11*(1+'Lookup Lists'!$C$56)</f>
        <v>1253798.2211555855</v>
      </c>
      <c r="AW11" s="94">
        <f>AR11*(1+'Lookup Lists'!$C$56)</f>
        <v>116092.42788477638</v>
      </c>
      <c r="AX11" s="94">
        <f>AS11*(1+'Lookup Lists'!$C$56)</f>
        <v>6559.3517429317026</v>
      </c>
      <c r="AY11" s="95">
        <f>AT11*(1+'Lookup Lists'!$C$56)</f>
        <v>932.88558121695337</v>
      </c>
      <c r="AZ11" s="677">
        <f t="shared" si="11"/>
        <v>7.0000000000000104E-2</v>
      </c>
    </row>
    <row r="12" spans="1:52">
      <c r="A12" s="35" t="str">
        <f>'Lookup Lists'!A12</f>
        <v>Junior Res Fellow</v>
      </c>
      <c r="B12" s="472"/>
      <c r="C12" s="508">
        <f>711230*1.026</f>
        <v>729721.98</v>
      </c>
      <c r="D12" s="521">
        <f>C12/'Lookup Lists'!$D$61</f>
        <v>67566.849999999991</v>
      </c>
      <c r="E12" s="521">
        <f>C12/'Lookup Lists'!$D$62</f>
        <v>3817.6024344308034</v>
      </c>
      <c r="F12" s="522">
        <f>C12/'Lookup Lists'!$D$63</f>
        <v>542.94790178571429</v>
      </c>
      <c r="G12" s="94"/>
      <c r="H12" s="508">
        <f t="shared" si="0"/>
        <v>729721.98</v>
      </c>
      <c r="I12" s="242">
        <f t="shared" si="1"/>
        <v>67566.849999999991</v>
      </c>
      <c r="J12" s="242">
        <f t="shared" si="2"/>
        <v>3817.6024344308034</v>
      </c>
      <c r="K12" s="242">
        <f t="shared" si="3"/>
        <v>542.94790178571429</v>
      </c>
      <c r="L12" s="107"/>
      <c r="M12" s="94">
        <f>H12*(1+'Lookup Lists'!$C$49)</f>
        <v>780802.51860000007</v>
      </c>
      <c r="N12" s="94">
        <f>I12*(1+'Lookup Lists'!$C$49)</f>
        <v>72296.52949999999</v>
      </c>
      <c r="O12" s="94">
        <f>J12*(1+'Lookup Lists'!$C$49)</f>
        <v>4084.8346048409599</v>
      </c>
      <c r="P12" s="94">
        <f>K12*(1+'Lookup Lists'!$C$49)</f>
        <v>580.95425491071433</v>
      </c>
      <c r="Q12" s="677">
        <f t="shared" si="4"/>
        <v>7.0000000000000118E-2</v>
      </c>
      <c r="R12" s="94">
        <f>M12*(1+'Lookup Lists'!$C$50)</f>
        <v>835458.69490200013</v>
      </c>
      <c r="S12" s="94">
        <f>N12*(1+'Lookup Lists'!$C$50)</f>
        <v>77357.286564999988</v>
      </c>
      <c r="T12" s="94">
        <f>O12*(1+'Lookup Lists'!$C$50)</f>
        <v>4370.7730271798273</v>
      </c>
      <c r="U12" s="94">
        <f>P12*(1+'Lookup Lists'!$C$50)</f>
        <v>621.62105275446436</v>
      </c>
      <c r="V12" s="677">
        <f t="shared" si="5"/>
        <v>7.0000000000000076E-2</v>
      </c>
      <c r="W12" s="94">
        <f>R12*(1+'Lookup Lists'!$C$51)</f>
        <v>893940.8035451402</v>
      </c>
      <c r="X12" s="94">
        <f>S12*(1+'Lookup Lists'!$C$51)</f>
        <v>82772.296624549985</v>
      </c>
      <c r="Y12" s="94">
        <f>T12*(1+'Lookup Lists'!$C$51)</f>
        <v>4676.7271390824153</v>
      </c>
      <c r="Z12" s="94">
        <f>U12*(1+'Lookup Lists'!$C$51)</f>
        <v>665.13452644727693</v>
      </c>
      <c r="AA12" s="677">
        <f t="shared" si="6"/>
        <v>7.0000000000000062E-2</v>
      </c>
      <c r="AB12" s="93">
        <f>W12*(1+'Lookup Lists'!$C$52)</f>
        <v>956516.65979330009</v>
      </c>
      <c r="AC12" s="94">
        <f>X12*(1+'Lookup Lists'!$C$52)</f>
        <v>88566.357388268487</v>
      </c>
      <c r="AD12" s="94">
        <f>Y12*(1+'Lookup Lists'!$C$52)</f>
        <v>5004.0980388181842</v>
      </c>
      <c r="AE12" s="94">
        <f>Z12*(1+'Lookup Lists'!$C$52)</f>
        <v>711.6939432985863</v>
      </c>
      <c r="AF12" s="677">
        <f t="shared" si="7"/>
        <v>7.000000000000009E-2</v>
      </c>
      <c r="AG12" s="93">
        <f>AB12*(1+'Lookup Lists'!$C$53)</f>
        <v>1023472.8259788312</v>
      </c>
      <c r="AH12" s="94">
        <f>AC12*(1+'Lookup Lists'!$C$53)</f>
        <v>94766.002405447289</v>
      </c>
      <c r="AI12" s="94">
        <f>AD12*(1+'Lookup Lists'!$C$53)</f>
        <v>5354.3849015354572</v>
      </c>
      <c r="AJ12" s="95">
        <f>AE12*(1+'Lookup Lists'!$C$53)</f>
        <v>761.51251932948742</v>
      </c>
      <c r="AK12" s="677">
        <f t="shared" si="8"/>
        <v>7.0000000000000062E-2</v>
      </c>
      <c r="AL12" s="93">
        <f>AG12*(1+'Lookup Lists'!$C$54)</f>
        <v>1095115.9237973494</v>
      </c>
      <c r="AM12" s="94">
        <f>AH12*(1+'Lookup Lists'!$C$54)</f>
        <v>101399.6225738286</v>
      </c>
      <c r="AN12" s="94">
        <f>AI12*(1+'Lookup Lists'!$C$54)</f>
        <v>5729.1918446429399</v>
      </c>
      <c r="AO12" s="95">
        <f>AJ12*(1+'Lookup Lists'!$C$54)</f>
        <v>814.81839568255157</v>
      </c>
      <c r="AP12" s="677">
        <f t="shared" si="9"/>
        <v>7.0000000000000104E-2</v>
      </c>
      <c r="AQ12" s="93">
        <f>AL12*(1+'Lookup Lists'!$C$55)</f>
        <v>1171774.0384631639</v>
      </c>
      <c r="AR12" s="94">
        <f>AM12*(1+'Lookup Lists'!$C$55)</f>
        <v>108497.59615399661</v>
      </c>
      <c r="AS12" s="94">
        <f>AN12*(1+'Lookup Lists'!$C$55)</f>
        <v>6130.2352737679457</v>
      </c>
      <c r="AT12" s="95">
        <f>AO12*(1+'Lookup Lists'!$C$55)</f>
        <v>871.85568338033022</v>
      </c>
      <c r="AU12" s="677">
        <f t="shared" si="10"/>
        <v>6.9999999999999979E-2</v>
      </c>
      <c r="AV12" s="93">
        <f>AQ12*(1+'Lookup Lists'!$C$56)</f>
        <v>1253798.2211555855</v>
      </c>
      <c r="AW12" s="94">
        <f>AR12*(1+'Lookup Lists'!$C$56)</f>
        <v>116092.42788477638</v>
      </c>
      <c r="AX12" s="94">
        <f>AS12*(1+'Lookup Lists'!$C$56)</f>
        <v>6559.3517429317026</v>
      </c>
      <c r="AY12" s="95">
        <f>AT12*(1+'Lookup Lists'!$C$56)</f>
        <v>932.88558121695337</v>
      </c>
      <c r="AZ12" s="677">
        <f t="shared" si="11"/>
        <v>7.0000000000000104E-2</v>
      </c>
    </row>
    <row r="13" spans="1:52" s="35" customFormat="1" ht="13.5" customHeight="1">
      <c r="A13" s="35" t="str">
        <f>'Lookup Lists'!A13</f>
        <v>Medical Officer Gr 1</v>
      </c>
      <c r="B13" s="472"/>
      <c r="C13" s="508">
        <f>897939*1.026</f>
        <v>921285.41399999999</v>
      </c>
      <c r="D13" s="521">
        <f>C13/'Lookup Lists'!$D$61</f>
        <v>85304.204999999987</v>
      </c>
      <c r="E13" s="521">
        <f>C13/'Lookup Lists'!$D$62</f>
        <v>4819.7827880859368</v>
      </c>
      <c r="F13" s="522">
        <f>C13/'Lookup Lists'!$D$63</f>
        <v>685.48021874999995</v>
      </c>
      <c r="G13" s="94"/>
      <c r="H13" s="514">
        <f t="shared" si="0"/>
        <v>921285.41399999999</v>
      </c>
      <c r="I13" s="242">
        <f t="shared" si="1"/>
        <v>85304.204999999987</v>
      </c>
      <c r="J13" s="242">
        <f t="shared" si="2"/>
        <v>4819.7827880859368</v>
      </c>
      <c r="K13" s="242">
        <f t="shared" si="3"/>
        <v>685.48021874999995</v>
      </c>
      <c r="L13" s="107"/>
      <c r="M13" s="94">
        <f>H13*(1+'Lookup Lists'!$C$49)</f>
        <v>985775.39298</v>
      </c>
      <c r="N13" s="94">
        <f>I13*(1+'Lookup Lists'!$C$49)</f>
        <v>91275.499349999998</v>
      </c>
      <c r="O13" s="94">
        <f>J13*(1+'Lookup Lists'!$C$49)</f>
        <v>5157.1675832519522</v>
      </c>
      <c r="P13" s="94">
        <f>K13*(1+'Lookup Lists'!$C$49)</f>
        <v>733.46383406250004</v>
      </c>
      <c r="Q13" s="677">
        <f t="shared" si="4"/>
        <v>7.0000000000000021E-2</v>
      </c>
      <c r="R13" s="94">
        <f>M13*(1+'Lookup Lists'!$C$50)</f>
        <v>1054779.6704886002</v>
      </c>
      <c r="S13" s="94">
        <f>N13*(1+'Lookup Lists'!$C$50)</f>
        <v>97664.784304500005</v>
      </c>
      <c r="T13" s="94">
        <f>O13*(1+'Lookup Lists'!$C$50)</f>
        <v>5518.1693140795896</v>
      </c>
      <c r="U13" s="94">
        <f>P13*(1+'Lookup Lists'!$C$50)</f>
        <v>784.80630244687507</v>
      </c>
      <c r="V13" s="677">
        <f t="shared" si="5"/>
        <v>7.0000000000000145E-2</v>
      </c>
      <c r="W13" s="94">
        <f>R13*(1+'Lookup Lists'!$C$51)</f>
        <v>1128614.2474228023</v>
      </c>
      <c r="X13" s="94">
        <f>S13*(1+'Lookup Lists'!$C$51)</f>
        <v>104501.31920581502</v>
      </c>
      <c r="Y13" s="94">
        <f>T13*(1+'Lookup Lists'!$C$51)</f>
        <v>5904.4411660651613</v>
      </c>
      <c r="Z13" s="94">
        <f>U13*(1+'Lookup Lists'!$C$51)</f>
        <v>839.7427436181564</v>
      </c>
      <c r="AA13" s="677">
        <f t="shared" si="6"/>
        <v>7.000000000000009E-2</v>
      </c>
      <c r="AB13" s="93">
        <f>W13*(1+'Lookup Lists'!$C$52)</f>
        <v>1207617.2447423984</v>
      </c>
      <c r="AC13" s="94">
        <f>X13*(1+'Lookup Lists'!$C$52)</f>
        <v>111816.41155022207</v>
      </c>
      <c r="AD13" s="94">
        <f>Y13*(1+'Lookup Lists'!$C$52)</f>
        <v>6317.7520476897225</v>
      </c>
      <c r="AE13" s="94">
        <f>Z13*(1+'Lookup Lists'!$C$52)</f>
        <v>898.52473567142738</v>
      </c>
      <c r="AF13" s="677">
        <f t="shared" si="7"/>
        <v>6.9999999999999965E-2</v>
      </c>
      <c r="AG13" s="93">
        <f>AB13*(1+'Lookup Lists'!$C$53)</f>
        <v>1292150.4518743663</v>
      </c>
      <c r="AH13" s="94">
        <f>AC13*(1+'Lookup Lists'!$C$53)</f>
        <v>119643.56035873762</v>
      </c>
      <c r="AI13" s="94">
        <f>AD13*(1+'Lookup Lists'!$C$53)</f>
        <v>6759.9946910280032</v>
      </c>
      <c r="AJ13" s="95">
        <f>AE13*(1+'Lookup Lists'!$C$53)</f>
        <v>961.4214671684274</v>
      </c>
      <c r="AK13" s="677">
        <f t="shared" si="8"/>
        <v>6.9999999999999993E-2</v>
      </c>
      <c r="AL13" s="93">
        <f>AG13*(1+'Lookup Lists'!$C$54)</f>
        <v>1382600.983505572</v>
      </c>
      <c r="AM13" s="94">
        <f>AH13*(1+'Lookup Lists'!$C$54)</f>
        <v>128018.60958384926</v>
      </c>
      <c r="AN13" s="94">
        <f>AI13*(1+'Lookup Lists'!$C$54)</f>
        <v>7233.1943193999641</v>
      </c>
      <c r="AO13" s="95">
        <f>AJ13*(1+'Lookup Lists'!$C$54)</f>
        <v>1028.7209698702175</v>
      </c>
      <c r="AP13" s="677">
        <f t="shared" si="9"/>
        <v>7.0000000000000048E-2</v>
      </c>
      <c r="AQ13" s="93">
        <f>AL13*(1+'Lookup Lists'!$C$55)</f>
        <v>1479383.0523509621</v>
      </c>
      <c r="AR13" s="94">
        <f>AM13*(1+'Lookup Lists'!$C$55)</f>
        <v>136979.91225471871</v>
      </c>
      <c r="AS13" s="94">
        <f>AN13*(1+'Lookup Lists'!$C$55)</f>
        <v>7739.5179217579616</v>
      </c>
      <c r="AT13" s="95">
        <f>AO13*(1+'Lookup Lists'!$C$55)</f>
        <v>1100.7314377611328</v>
      </c>
      <c r="AU13" s="677">
        <f t="shared" si="10"/>
        <v>7.0000000000000048E-2</v>
      </c>
      <c r="AV13" s="93">
        <f>AQ13*(1+'Lookup Lists'!$C$56)</f>
        <v>1582939.8660155295</v>
      </c>
      <c r="AW13" s="94">
        <f>AR13*(1+'Lookup Lists'!$C$56)</f>
        <v>146568.50611254905</v>
      </c>
      <c r="AX13" s="94">
        <f>AS13*(1+'Lookup Lists'!$C$56)</f>
        <v>8281.2841762810185</v>
      </c>
      <c r="AY13" s="95">
        <f>AT13*(1+'Lookup Lists'!$C$56)</f>
        <v>1177.7826384044122</v>
      </c>
      <c r="AZ13" s="677">
        <f t="shared" si="11"/>
        <v>7.0000000000000048E-2</v>
      </c>
    </row>
    <row r="14" spans="1:52" s="35" customFormat="1" ht="13.5" customHeight="1">
      <c r="A14" s="35" t="str">
        <f>'Lookup Lists'!A14</f>
        <v>Senior Registrar (Medical)</v>
      </c>
      <c r="B14" s="472"/>
      <c r="C14" s="508">
        <f>1173909*1.026</f>
        <v>1204430.6340000001</v>
      </c>
      <c r="D14" s="521">
        <f>C14/'Lookup Lists'!$D$61</f>
        <v>111521.355</v>
      </c>
      <c r="E14" s="521">
        <f>C14/'Lookup Lists'!$D$62</f>
        <v>6301.0810232979911</v>
      </c>
      <c r="F14" s="522">
        <f>C14/'Lookup Lists'!$D$63</f>
        <v>896.15374553571439</v>
      </c>
      <c r="G14" s="94"/>
      <c r="H14" s="514">
        <f t="shared" si="0"/>
        <v>1204430.6340000001</v>
      </c>
      <c r="I14" s="242">
        <f t="shared" si="1"/>
        <v>111521.355</v>
      </c>
      <c r="J14" s="242">
        <f t="shared" si="2"/>
        <v>6301.0810232979911</v>
      </c>
      <c r="K14" s="242">
        <f t="shared" si="3"/>
        <v>896.15374553571439</v>
      </c>
      <c r="L14" s="107"/>
      <c r="M14" s="94">
        <f>H14*(1+'Lookup Lists'!$C$49)</f>
        <v>1288740.7783800003</v>
      </c>
      <c r="N14" s="94">
        <f>I14*(1+'Lookup Lists'!$C$49)</f>
        <v>119327.84985</v>
      </c>
      <c r="O14" s="94">
        <f>J14*(1+'Lookup Lists'!$C$49)</f>
        <v>6742.1566949288508</v>
      </c>
      <c r="P14" s="94">
        <f>K14*(1+'Lookup Lists'!$C$49)</f>
        <v>958.88450772321448</v>
      </c>
      <c r="Q14" s="677">
        <f t="shared" si="4"/>
        <v>7.0000000000000145E-2</v>
      </c>
      <c r="R14" s="94">
        <f>M14*(1+'Lookup Lists'!$C$50)</f>
        <v>1378952.6328666003</v>
      </c>
      <c r="S14" s="94">
        <f>N14*(1+'Lookup Lists'!$C$50)</f>
        <v>127680.79933950001</v>
      </c>
      <c r="T14" s="94">
        <f>O14*(1+'Lookup Lists'!$C$50)</f>
        <v>7214.1076635738709</v>
      </c>
      <c r="U14" s="94">
        <f>P14*(1+'Lookup Lists'!$C$50)</f>
        <v>1026.0064232638395</v>
      </c>
      <c r="V14" s="677">
        <f t="shared" si="5"/>
        <v>7.0000000000000007E-2</v>
      </c>
      <c r="W14" s="94">
        <f>R14*(1+'Lookup Lists'!$C$51)</f>
        <v>1475479.3171672623</v>
      </c>
      <c r="X14" s="94">
        <f>S14*(1+'Lookup Lists'!$C$51)</f>
        <v>136618.45529326503</v>
      </c>
      <c r="Y14" s="94">
        <f>T14*(1+'Lookup Lists'!$C$51)</f>
        <v>7719.0952000240422</v>
      </c>
      <c r="Z14" s="94">
        <f>U14*(1+'Lookup Lists'!$C$51)</f>
        <v>1097.8268728923083</v>
      </c>
      <c r="AA14" s="677">
        <f t="shared" si="6"/>
        <v>6.9999999999999993E-2</v>
      </c>
      <c r="AB14" s="93">
        <f>W14*(1+'Lookup Lists'!$C$52)</f>
        <v>1578762.8693689709</v>
      </c>
      <c r="AC14" s="94">
        <f>X14*(1+'Lookup Lists'!$C$52)</f>
        <v>146181.7471637936</v>
      </c>
      <c r="AD14" s="94">
        <f>Y14*(1+'Lookup Lists'!$C$52)</f>
        <v>8259.4318640257261</v>
      </c>
      <c r="AE14" s="94">
        <f>Z14*(1+'Lookup Lists'!$C$52)</f>
        <v>1174.6747539947698</v>
      </c>
      <c r="AF14" s="677">
        <f t="shared" si="7"/>
        <v>7.0000000000000132E-2</v>
      </c>
      <c r="AG14" s="93">
        <f>AB14*(1+'Lookup Lists'!$C$53)</f>
        <v>1689276.2702247989</v>
      </c>
      <c r="AH14" s="94">
        <f>AC14*(1+'Lookup Lists'!$C$53)</f>
        <v>156414.46946525914</v>
      </c>
      <c r="AI14" s="94">
        <f>AD14*(1+'Lookup Lists'!$C$53)</f>
        <v>8837.5920945075268</v>
      </c>
      <c r="AJ14" s="95">
        <f>AE14*(1+'Lookup Lists'!$C$53)</f>
        <v>1256.9019867744039</v>
      </c>
      <c r="AK14" s="677">
        <f t="shared" si="8"/>
        <v>7.0000000000000076E-2</v>
      </c>
      <c r="AL14" s="93">
        <f>AG14*(1+'Lookup Lists'!$C$54)</f>
        <v>1807525.6091405349</v>
      </c>
      <c r="AM14" s="94">
        <f>AH14*(1+'Lookup Lists'!$C$54)</f>
        <v>167363.48232782728</v>
      </c>
      <c r="AN14" s="94">
        <f>AI14*(1+'Lookup Lists'!$C$54)</f>
        <v>9456.223541123054</v>
      </c>
      <c r="AO14" s="95">
        <f>AJ14*(1+'Lookup Lists'!$C$54)</f>
        <v>1344.8851258486122</v>
      </c>
      <c r="AP14" s="677">
        <f t="shared" si="9"/>
        <v>7.0000000000000021E-2</v>
      </c>
      <c r="AQ14" s="93">
        <f>AL14*(1+'Lookup Lists'!$C$55)</f>
        <v>1934052.4017803725</v>
      </c>
      <c r="AR14" s="94">
        <f>AM14*(1+'Lookup Lists'!$C$55)</f>
        <v>179078.9260907752</v>
      </c>
      <c r="AS14" s="94">
        <f>AN14*(1+'Lookup Lists'!$C$55)</f>
        <v>10118.159189001668</v>
      </c>
      <c r="AT14" s="95">
        <f>AO14*(1+'Lookup Lists'!$C$55)</f>
        <v>1439.0270846580152</v>
      </c>
      <c r="AU14" s="677">
        <f t="shared" si="10"/>
        <v>7.000000000000009E-2</v>
      </c>
      <c r="AV14" s="93">
        <f>AQ14*(1+'Lookup Lists'!$C$56)</f>
        <v>2069436.0699049986</v>
      </c>
      <c r="AW14" s="94">
        <f>AR14*(1+'Lookup Lists'!$C$56)</f>
        <v>191614.45091712949</v>
      </c>
      <c r="AX14" s="94">
        <f>AS14*(1+'Lookup Lists'!$C$56)</f>
        <v>10826.430332231785</v>
      </c>
      <c r="AY14" s="95">
        <f>AT14*(1+'Lookup Lists'!$C$56)</f>
        <v>1539.7589805840762</v>
      </c>
      <c r="AZ14" s="677">
        <f t="shared" si="11"/>
        <v>7.0000000000000048E-2</v>
      </c>
    </row>
    <row r="15" spans="1:52" s="35" customFormat="1" ht="13.5" customHeight="1">
      <c r="A15" s="35" t="str">
        <f>'Lookup Lists'!A15</f>
        <v>Medical Specialist Grade 1</v>
      </c>
      <c r="B15" s="472"/>
      <c r="C15" s="508">
        <f>1191510*1.026</f>
        <v>1222489.26</v>
      </c>
      <c r="D15" s="521">
        <f>C15/'Lookup Lists'!$D$61</f>
        <v>113193.45</v>
      </c>
      <c r="E15" s="521">
        <f>C15/'Lookup Lists'!$D$62</f>
        <v>6395.5562569754466</v>
      </c>
      <c r="F15" s="522">
        <f>C15/'Lookup Lists'!$D$63</f>
        <v>909.59022321428574</v>
      </c>
      <c r="G15" s="94"/>
      <c r="H15" s="514">
        <f t="shared" si="0"/>
        <v>1222489.26</v>
      </c>
      <c r="I15" s="242">
        <f t="shared" si="1"/>
        <v>113193.45</v>
      </c>
      <c r="J15" s="242">
        <f t="shared" si="2"/>
        <v>6395.5562569754466</v>
      </c>
      <c r="K15" s="242">
        <f t="shared" si="3"/>
        <v>909.59022321428574</v>
      </c>
      <c r="L15" s="107"/>
      <c r="M15" s="94">
        <f>H15*(1+'Lookup Lists'!$C$49)</f>
        <v>1308063.5082</v>
      </c>
      <c r="N15" s="94">
        <f>I15*(1+'Lookup Lists'!$C$49)</f>
        <v>121116.9915</v>
      </c>
      <c r="O15" s="94">
        <f>J15*(1+'Lookup Lists'!$C$49)</f>
        <v>6843.245194963728</v>
      </c>
      <c r="P15" s="94">
        <f>K15*(1+'Lookup Lists'!$C$49)</f>
        <v>973.26153883928578</v>
      </c>
      <c r="Q15" s="677">
        <f t="shared" si="4"/>
        <v>7.0000000000000021E-2</v>
      </c>
      <c r="R15" s="94">
        <f>M15*(1+'Lookup Lists'!$C$50)</f>
        <v>1399627.9537740001</v>
      </c>
      <c r="S15" s="94">
        <f>N15*(1+'Lookup Lists'!$C$50)</f>
        <v>129595.18090500002</v>
      </c>
      <c r="T15" s="94">
        <f>O15*(1+'Lookup Lists'!$C$50)</f>
        <v>7322.2723586111897</v>
      </c>
      <c r="U15" s="94">
        <f>P15*(1+'Lookup Lists'!$C$50)</f>
        <v>1041.3898465580357</v>
      </c>
      <c r="V15" s="677">
        <f t="shared" si="5"/>
        <v>7.0000000000000007E-2</v>
      </c>
      <c r="W15" s="94">
        <f>R15*(1+'Lookup Lists'!$C$51)</f>
        <v>1497601.91053818</v>
      </c>
      <c r="X15" s="94">
        <f>S15*(1+'Lookup Lists'!$C$51)</f>
        <v>138666.84356835001</v>
      </c>
      <c r="Y15" s="94">
        <f>T15*(1+'Lookup Lists'!$C$51)</f>
        <v>7834.8314237139739</v>
      </c>
      <c r="Z15" s="94">
        <f>U15*(1+'Lookup Lists'!$C$51)</f>
        <v>1114.2871358170983</v>
      </c>
      <c r="AA15" s="677">
        <f t="shared" si="6"/>
        <v>6.9999999999999979E-2</v>
      </c>
      <c r="AB15" s="93">
        <f>W15*(1+'Lookup Lists'!$C$52)</f>
        <v>1602434.0442758526</v>
      </c>
      <c r="AC15" s="94">
        <f>X15*(1+'Lookup Lists'!$C$52)</f>
        <v>148373.52261813454</v>
      </c>
      <c r="AD15" s="94">
        <f>Y15*(1+'Lookup Lists'!$C$52)</f>
        <v>8383.2696233739534</v>
      </c>
      <c r="AE15" s="94">
        <f>Z15*(1+'Lookup Lists'!$C$52)</f>
        <v>1192.2872353242951</v>
      </c>
      <c r="AF15" s="677">
        <f t="shared" si="7"/>
        <v>6.9999999999999993E-2</v>
      </c>
      <c r="AG15" s="93">
        <f>AB15*(1+'Lookup Lists'!$C$53)</f>
        <v>1714604.4273751625</v>
      </c>
      <c r="AH15" s="94">
        <f>AC15*(1+'Lookup Lists'!$C$53)</f>
        <v>158759.66920140397</v>
      </c>
      <c r="AI15" s="94">
        <f>AD15*(1+'Lookup Lists'!$C$53)</f>
        <v>8970.0984970101308</v>
      </c>
      <c r="AJ15" s="95">
        <f>AE15*(1+'Lookup Lists'!$C$53)</f>
        <v>1275.7473417969959</v>
      </c>
      <c r="AK15" s="677">
        <f t="shared" si="8"/>
        <v>7.0000000000000118E-2</v>
      </c>
      <c r="AL15" s="93">
        <f>AG15*(1+'Lookup Lists'!$C$54)</f>
        <v>1834626.7372914241</v>
      </c>
      <c r="AM15" s="94">
        <f>AH15*(1+'Lookup Lists'!$C$54)</f>
        <v>169872.84604550226</v>
      </c>
      <c r="AN15" s="94">
        <f>AI15*(1+'Lookup Lists'!$C$54)</f>
        <v>9598.0053918008398</v>
      </c>
      <c r="AO15" s="95">
        <f>AJ15*(1+'Lookup Lists'!$C$54)</f>
        <v>1365.0496557227857</v>
      </c>
      <c r="AP15" s="677">
        <f t="shared" si="9"/>
        <v>7.0000000000000118E-2</v>
      </c>
      <c r="AQ15" s="93">
        <f>AL15*(1+'Lookup Lists'!$C$55)</f>
        <v>1963050.6089018239</v>
      </c>
      <c r="AR15" s="94">
        <f>AM15*(1+'Lookup Lists'!$C$55)</f>
        <v>181763.94526868741</v>
      </c>
      <c r="AS15" s="94">
        <f>AN15*(1+'Lookup Lists'!$C$55)</f>
        <v>10269.865769226899</v>
      </c>
      <c r="AT15" s="95">
        <f>AO15*(1+'Lookup Lists'!$C$55)</f>
        <v>1460.6031316233807</v>
      </c>
      <c r="AU15" s="677">
        <f t="shared" si="10"/>
        <v>7.0000000000000062E-2</v>
      </c>
      <c r="AV15" s="93">
        <f>AQ15*(1+'Lookup Lists'!$C$56)</f>
        <v>2100464.1515249517</v>
      </c>
      <c r="AW15" s="94">
        <f>AR15*(1+'Lookup Lists'!$C$56)</f>
        <v>194487.42143749553</v>
      </c>
      <c r="AX15" s="94">
        <f>AS15*(1+'Lookup Lists'!$C$56)</f>
        <v>10988.756373072783</v>
      </c>
      <c r="AY15" s="95">
        <f>AT15*(1+'Lookup Lists'!$C$56)</f>
        <v>1562.8453508370173</v>
      </c>
      <c r="AZ15" s="677">
        <f t="shared" si="11"/>
        <v>7.0000000000000076E-2</v>
      </c>
    </row>
    <row r="16" spans="1:52" s="35" customFormat="1" ht="13.5" customHeight="1">
      <c r="A16" s="35" t="str">
        <f>'Lookup Lists'!A16</f>
        <v>Medical Specialist (Sub-Specialty) Grade 3</v>
      </c>
      <c r="B16" s="472"/>
      <c r="C16" s="508">
        <f>1382802*1.026</f>
        <v>1418754.852</v>
      </c>
      <c r="D16" s="521">
        <f>C16/'Lookup Lists'!$D$61</f>
        <v>131366.18999999997</v>
      </c>
      <c r="E16" s="521">
        <f>C16/'Lookup Lists'!$D$62</f>
        <v>7422.3363490513384</v>
      </c>
      <c r="F16" s="522">
        <f>C16/'Lookup Lists'!$D$63</f>
        <v>1055.621169642857</v>
      </c>
      <c r="G16" s="94"/>
      <c r="H16" s="514">
        <f t="shared" si="0"/>
        <v>1418754.852</v>
      </c>
      <c r="I16" s="242">
        <f t="shared" si="1"/>
        <v>131366.18999999997</v>
      </c>
      <c r="J16" s="242">
        <f t="shared" si="2"/>
        <v>7422.3363490513384</v>
      </c>
      <c r="K16" s="242">
        <f t="shared" si="3"/>
        <v>1055.621169642857</v>
      </c>
      <c r="L16" s="107"/>
      <c r="M16" s="94">
        <f>H16*(1+'Lookup Lists'!$C$49)</f>
        <v>1518067.6916400001</v>
      </c>
      <c r="N16" s="94">
        <f>I16*(1+'Lookup Lists'!$C$49)</f>
        <v>140561.82329999999</v>
      </c>
      <c r="O16" s="94">
        <f>J16*(1+'Lookup Lists'!$C$49)</f>
        <v>7941.8998934849324</v>
      </c>
      <c r="P16" s="94">
        <f>K16*(1+'Lookup Lists'!$C$49)</f>
        <v>1129.5146515178571</v>
      </c>
      <c r="Q16" s="677">
        <f t="shared" si="4"/>
        <v>7.0000000000000104E-2</v>
      </c>
      <c r="R16" s="94">
        <f>M16*(1+'Lookup Lists'!$C$50)</f>
        <v>1624332.4300548001</v>
      </c>
      <c r="S16" s="94">
        <f>N16*(1+'Lookup Lists'!$C$50)</f>
        <v>150401.15093100001</v>
      </c>
      <c r="T16" s="94">
        <f>O16*(1+'Lookup Lists'!$C$50)</f>
        <v>8497.8328860288784</v>
      </c>
      <c r="U16" s="94">
        <f>P16*(1+'Lookup Lists'!$C$50)</f>
        <v>1208.5806771241073</v>
      </c>
      <c r="V16" s="677">
        <f t="shared" si="5"/>
        <v>7.0000000000000021E-2</v>
      </c>
      <c r="W16" s="94">
        <f>R16*(1+'Lookup Lists'!$C$51)</f>
        <v>1738035.7001586363</v>
      </c>
      <c r="X16" s="94">
        <f>S16*(1+'Lookup Lists'!$C$51)</f>
        <v>160929.23149617002</v>
      </c>
      <c r="Y16" s="94">
        <f>T16*(1+'Lookup Lists'!$C$51)</f>
        <v>9092.6811880509013</v>
      </c>
      <c r="Z16" s="94">
        <f>U16*(1+'Lookup Lists'!$C$51)</f>
        <v>1293.181324522795</v>
      </c>
      <c r="AA16" s="677">
        <f t="shared" si="6"/>
        <v>7.0000000000000118E-2</v>
      </c>
      <c r="AB16" s="93">
        <f>W16*(1+'Lookup Lists'!$C$52)</f>
        <v>1859698.199169741</v>
      </c>
      <c r="AC16" s="94">
        <f>X16*(1+'Lookup Lists'!$C$52)</f>
        <v>172194.27770090193</v>
      </c>
      <c r="AD16" s="94">
        <f>Y16*(1+'Lookup Lists'!$C$52)</f>
        <v>9729.1688712144642</v>
      </c>
      <c r="AE16" s="94">
        <f>Z16*(1+'Lookup Lists'!$C$52)</f>
        <v>1383.7040172393906</v>
      </c>
      <c r="AF16" s="677">
        <f t="shared" si="7"/>
        <v>7.000000000000009E-2</v>
      </c>
      <c r="AG16" s="93">
        <f>AB16*(1+'Lookup Lists'!$C$53)</f>
        <v>1989877.0731116231</v>
      </c>
      <c r="AH16" s="94">
        <f>AC16*(1+'Lookup Lists'!$C$53)</f>
        <v>184247.87713996507</v>
      </c>
      <c r="AI16" s="94">
        <f>AD16*(1+'Lookup Lists'!$C$53)</f>
        <v>10410.210692199476</v>
      </c>
      <c r="AJ16" s="95">
        <f>AE16*(1+'Lookup Lists'!$C$53)</f>
        <v>1480.5632984461481</v>
      </c>
      <c r="AK16" s="677">
        <f t="shared" si="8"/>
        <v>7.000000000000009E-2</v>
      </c>
      <c r="AL16" s="93">
        <f>AG16*(1+'Lookup Lists'!$C$54)</f>
        <v>2129168.4682294368</v>
      </c>
      <c r="AM16" s="94">
        <f>AH16*(1+'Lookup Lists'!$C$54)</f>
        <v>197145.22853976264</v>
      </c>
      <c r="AN16" s="94">
        <f>AI16*(1+'Lookup Lists'!$C$54)</f>
        <v>11138.92544065344</v>
      </c>
      <c r="AO16" s="95">
        <f>AJ16*(1+'Lookup Lists'!$C$54)</f>
        <v>1584.2027293373785</v>
      </c>
      <c r="AP16" s="677">
        <f t="shared" si="9"/>
        <v>7.0000000000000048E-2</v>
      </c>
      <c r="AQ16" s="93">
        <f>AL16*(1+'Lookup Lists'!$C$55)</f>
        <v>2278210.2610054975</v>
      </c>
      <c r="AR16" s="94">
        <f>AM16*(1+'Lookup Lists'!$C$55)</f>
        <v>210945.39453754603</v>
      </c>
      <c r="AS16" s="94">
        <f>AN16*(1+'Lookup Lists'!$C$55)</f>
        <v>11918.650221499181</v>
      </c>
      <c r="AT16" s="95">
        <f>AO16*(1+'Lookup Lists'!$C$55)</f>
        <v>1695.0969203909951</v>
      </c>
      <c r="AU16" s="677">
        <f t="shared" si="10"/>
        <v>7.000000000000009E-2</v>
      </c>
      <c r="AV16" s="93">
        <f>AQ16*(1+'Lookup Lists'!$C$56)</f>
        <v>2437684.9792758827</v>
      </c>
      <c r="AW16" s="94">
        <f>AR16*(1+'Lookup Lists'!$C$56)</f>
        <v>225711.57215517428</v>
      </c>
      <c r="AX16" s="94">
        <f>AS16*(1+'Lookup Lists'!$C$56)</f>
        <v>12752.955737004126</v>
      </c>
      <c r="AY16" s="95">
        <f>AT16*(1+'Lookup Lists'!$C$56)</f>
        <v>1813.7537048183649</v>
      </c>
      <c r="AZ16" s="677">
        <f t="shared" si="11"/>
        <v>7.0000000000000145E-2</v>
      </c>
    </row>
    <row r="17" spans="1:52">
      <c r="A17" s="35" t="str">
        <f>'Lookup Lists'!A17</f>
        <v>Head:Clinical Unit (Medical) Grade 2</v>
      </c>
      <c r="B17" s="472"/>
      <c r="C17" s="508">
        <f>1862412*1.026</f>
        <v>1910834.7120000001</v>
      </c>
      <c r="D17" s="521">
        <f>C17/'Lookup Lists'!$D$61</f>
        <v>176929.13999999998</v>
      </c>
      <c r="E17" s="521">
        <f>C17/'Lookup Lists'!$D$62</f>
        <v>9996.6938755580359</v>
      </c>
      <c r="F17" s="522">
        <f>C17/'Lookup Lists'!$D$63</f>
        <v>1421.7520178571428</v>
      </c>
      <c r="G17" s="94"/>
      <c r="H17" s="514">
        <f t="shared" si="0"/>
        <v>1910834.7120000001</v>
      </c>
      <c r="I17" s="242">
        <f t="shared" si="1"/>
        <v>176929.13999999998</v>
      </c>
      <c r="J17" s="242">
        <f t="shared" si="2"/>
        <v>9996.6938755580359</v>
      </c>
      <c r="K17" s="242">
        <f t="shared" si="3"/>
        <v>1421.7520178571428</v>
      </c>
      <c r="L17" s="107"/>
      <c r="M17" s="94">
        <f>H17*(1+'Lookup Lists'!$C$49)</f>
        <v>2044593.1418400002</v>
      </c>
      <c r="N17" s="94">
        <f>I17*(1+'Lookup Lists'!$C$49)</f>
        <v>189314.17979999998</v>
      </c>
      <c r="O17" s="94">
        <f>J17*(1+'Lookup Lists'!$C$49)</f>
        <v>10696.462446847099</v>
      </c>
      <c r="P17" s="94">
        <f>K17*(1+'Lookup Lists'!$C$49)</f>
        <v>1521.274659107143</v>
      </c>
      <c r="Q17" s="677">
        <f t="shared" si="4"/>
        <v>7.0000000000000062E-2</v>
      </c>
      <c r="R17" s="94">
        <f>M17*(1+'Lookup Lists'!$C$50)</f>
        <v>2187714.6617688001</v>
      </c>
      <c r="S17" s="94">
        <f>N17*(1+'Lookup Lists'!$C$50)</f>
        <v>202566.17238599999</v>
      </c>
      <c r="T17" s="94">
        <f>O17*(1+'Lookup Lists'!$C$50)</f>
        <v>11445.214818126396</v>
      </c>
      <c r="U17" s="94">
        <f>P17*(1+'Lookup Lists'!$C$50)</f>
        <v>1627.763885244643</v>
      </c>
      <c r="V17" s="677">
        <f t="shared" si="5"/>
        <v>6.9999999999999965E-2</v>
      </c>
      <c r="W17" s="94">
        <f>R17*(1+'Lookup Lists'!$C$51)</f>
        <v>2340854.6880926164</v>
      </c>
      <c r="X17" s="94">
        <f>S17*(1+'Lookup Lists'!$C$51)</f>
        <v>216745.80445302001</v>
      </c>
      <c r="Y17" s="94">
        <f>T17*(1+'Lookup Lists'!$C$51)</f>
        <v>12246.379855395246</v>
      </c>
      <c r="Z17" s="94">
        <f>U17*(1+'Lookup Lists'!$C$51)</f>
        <v>1741.7073572117681</v>
      </c>
      <c r="AA17" s="677">
        <f t="shared" si="6"/>
        <v>7.0000000000000118E-2</v>
      </c>
      <c r="AB17" s="93">
        <f>W17*(1+'Lookup Lists'!$C$52)</f>
        <v>2504714.5162590998</v>
      </c>
      <c r="AC17" s="94">
        <f>X17*(1+'Lookup Lists'!$C$52)</f>
        <v>231918.01076473141</v>
      </c>
      <c r="AD17" s="94">
        <f>Y17*(1+'Lookup Lists'!$C$52)</f>
        <v>13103.626445272914</v>
      </c>
      <c r="AE17" s="94">
        <f>Z17*(1+'Lookup Lists'!$C$52)</f>
        <v>1863.6268722165919</v>
      </c>
      <c r="AF17" s="677">
        <f t="shared" si="7"/>
        <v>7.0000000000000118E-2</v>
      </c>
      <c r="AG17" s="93">
        <f>AB17*(1+'Lookup Lists'!$C$53)</f>
        <v>2680044.5323972371</v>
      </c>
      <c r="AH17" s="94">
        <f>AC17*(1+'Lookup Lists'!$C$53)</f>
        <v>248152.27151826263</v>
      </c>
      <c r="AI17" s="94">
        <f>AD17*(1+'Lookup Lists'!$C$53)</f>
        <v>14020.880296442019</v>
      </c>
      <c r="AJ17" s="95">
        <f>AE17*(1+'Lookup Lists'!$C$53)</f>
        <v>1994.0807532717533</v>
      </c>
      <c r="AK17" s="677">
        <f t="shared" si="8"/>
        <v>7.0000000000000132E-2</v>
      </c>
      <c r="AL17" s="93">
        <f>AG17*(1+'Lookup Lists'!$C$54)</f>
        <v>2867647.6496650437</v>
      </c>
      <c r="AM17" s="94">
        <f>AH17*(1+'Lookup Lists'!$C$54)</f>
        <v>265522.93052454101</v>
      </c>
      <c r="AN17" s="94">
        <f>AI17*(1+'Lookup Lists'!$C$54)</f>
        <v>15002.341917192962</v>
      </c>
      <c r="AO17" s="95">
        <f>AJ17*(1+'Lookup Lists'!$C$54)</f>
        <v>2133.6664060007761</v>
      </c>
      <c r="AP17" s="677">
        <f t="shared" si="9"/>
        <v>6.9999999999999979E-2</v>
      </c>
      <c r="AQ17" s="93">
        <f>AL17*(1+'Lookup Lists'!$C$55)</f>
        <v>3068382.9851415968</v>
      </c>
      <c r="AR17" s="94">
        <f>AM17*(1+'Lookup Lists'!$C$55)</f>
        <v>284109.53566125891</v>
      </c>
      <c r="AS17" s="94">
        <f>AN17*(1+'Lookup Lists'!$C$55)</f>
        <v>16052.50585139647</v>
      </c>
      <c r="AT17" s="95">
        <f>AO17*(1+'Lookup Lists'!$C$55)</f>
        <v>2283.0230544208307</v>
      </c>
      <c r="AU17" s="677">
        <f t="shared" si="10"/>
        <v>7.0000000000000007E-2</v>
      </c>
      <c r="AV17" s="93">
        <f>AQ17*(1+'Lookup Lists'!$C$56)</f>
        <v>3283169.7941015088</v>
      </c>
      <c r="AW17" s="94">
        <f>AR17*(1+'Lookup Lists'!$C$56)</f>
        <v>303997.20315754705</v>
      </c>
      <c r="AX17" s="94">
        <f>AS17*(1+'Lookup Lists'!$C$56)</f>
        <v>17176.181260994224</v>
      </c>
      <c r="AY17" s="95">
        <f>AT17*(1+'Lookup Lists'!$C$56)</f>
        <v>2442.834668230289</v>
      </c>
      <c r="AZ17" s="677">
        <f t="shared" si="11"/>
        <v>7.000000000000009E-2</v>
      </c>
    </row>
    <row r="18" spans="1:52">
      <c r="A18" s="35" t="str">
        <f>'Lookup Lists'!A18</f>
        <v>Head:Clinical Department (Medical) Grade 1</v>
      </c>
      <c r="B18" s="472"/>
      <c r="C18" s="520">
        <f>2328450*1.026</f>
        <v>2388989.7000000002</v>
      </c>
      <c r="D18" s="523">
        <f>C18/'Lookup Lists'!$D$61</f>
        <v>221202.75</v>
      </c>
      <c r="E18" s="523">
        <f>C18/'Lookup Lists'!$D$62</f>
        <v>12498.202253069197</v>
      </c>
      <c r="F18" s="524">
        <f>C18/'Lookup Lists'!$D$63</f>
        <v>1777.522098214286</v>
      </c>
      <c r="G18" s="94"/>
      <c r="H18" s="515">
        <f t="shared" si="0"/>
        <v>2388989.7000000002</v>
      </c>
      <c r="I18" s="516">
        <f t="shared" si="1"/>
        <v>221202.75</v>
      </c>
      <c r="J18" s="516">
        <f t="shared" si="2"/>
        <v>12498.202253069197</v>
      </c>
      <c r="K18" s="517">
        <f t="shared" si="3"/>
        <v>1777.522098214286</v>
      </c>
      <c r="L18" s="107"/>
      <c r="M18" s="97">
        <f>H18*(1+'Lookup Lists'!$C$49)</f>
        <v>2556218.9790000003</v>
      </c>
      <c r="N18" s="97">
        <f>I18*(1+'Lookup Lists'!$C$49)</f>
        <v>236686.9425</v>
      </c>
      <c r="O18" s="97">
        <f>J18*(1+'Lookup Lists'!$C$49)</f>
        <v>13373.076410784042</v>
      </c>
      <c r="P18" s="97">
        <f>K18*(1+'Lookup Lists'!$C$49)</f>
        <v>1901.9486450892862</v>
      </c>
      <c r="Q18" s="677">
        <f t="shared" si="4"/>
        <v>7.0000000000000034E-2</v>
      </c>
      <c r="R18" s="97">
        <f>M18*(1+'Lookup Lists'!$C$50)</f>
        <v>2735154.3075300003</v>
      </c>
      <c r="S18" s="97">
        <f>N18*(1+'Lookup Lists'!$C$50)</f>
        <v>253255.02847500003</v>
      </c>
      <c r="T18" s="97">
        <f>O18*(1+'Lookup Lists'!$C$50)</f>
        <v>14309.191759538926</v>
      </c>
      <c r="U18" s="97">
        <f>P18*(1+'Lookup Lists'!$C$50)</f>
        <v>2035.0850502455364</v>
      </c>
      <c r="V18" s="677">
        <f t="shared" si="5"/>
        <v>7.0000000000000021E-2</v>
      </c>
      <c r="W18" s="97">
        <f>R18*(1+'Lookup Lists'!$C$51)</f>
        <v>2926615.1090571005</v>
      </c>
      <c r="X18" s="97">
        <f>S18*(1+'Lookup Lists'!$C$51)</f>
        <v>270982.88046825002</v>
      </c>
      <c r="Y18" s="97">
        <f>T18*(1+'Lookup Lists'!$C$51)</f>
        <v>15310.835182706651</v>
      </c>
      <c r="Z18" s="97">
        <f>U18*(1+'Lookup Lists'!$C$51)</f>
        <v>2177.5410037627239</v>
      </c>
      <c r="AA18" s="677">
        <f t="shared" si="6"/>
        <v>7.0000000000000048E-2</v>
      </c>
      <c r="AB18" s="96">
        <f>W18*(1+'Lookup Lists'!$C$52)</f>
        <v>3131478.1666910979</v>
      </c>
      <c r="AC18" s="97">
        <f>X18*(1+'Lookup Lists'!$C$52)</f>
        <v>289951.68210102752</v>
      </c>
      <c r="AD18" s="97">
        <f>Y18*(1+'Lookup Lists'!$C$52)</f>
        <v>16382.593645496117</v>
      </c>
      <c r="AE18" s="97">
        <f>Z18*(1+'Lookup Lists'!$C$52)</f>
        <v>2329.9688740261149</v>
      </c>
      <c r="AF18" s="677">
        <f t="shared" si="7"/>
        <v>7.0000000000000132E-2</v>
      </c>
      <c r="AG18" s="96">
        <f>AB18*(1+'Lookup Lists'!$C$53)</f>
        <v>3350681.6383594749</v>
      </c>
      <c r="AH18" s="97">
        <f>AC18*(1+'Lookup Lists'!$C$53)</f>
        <v>310248.29984809947</v>
      </c>
      <c r="AI18" s="97">
        <f>AD18*(1+'Lookup Lists'!$C$53)</f>
        <v>17529.375200680846</v>
      </c>
      <c r="AJ18" s="98">
        <f>AE18*(1+'Lookup Lists'!$C$53)</f>
        <v>2493.0666952079432</v>
      </c>
      <c r="AK18" s="677">
        <f t="shared" si="8"/>
        <v>7.0000000000000062E-2</v>
      </c>
      <c r="AL18" s="96">
        <f>AG18*(1+'Lookup Lists'!$C$54)</f>
        <v>3585229.3530446384</v>
      </c>
      <c r="AM18" s="97">
        <f>AH18*(1+'Lookup Lists'!$C$54)</f>
        <v>331965.68083746644</v>
      </c>
      <c r="AN18" s="97">
        <f>AI18*(1+'Lookup Lists'!$C$54)</f>
        <v>18756.431464728506</v>
      </c>
      <c r="AO18" s="98">
        <f>AJ18*(1+'Lookup Lists'!$C$54)</f>
        <v>2667.5813638724994</v>
      </c>
      <c r="AP18" s="677">
        <f t="shared" si="9"/>
        <v>7.0000000000000062E-2</v>
      </c>
      <c r="AQ18" s="96">
        <f>AL18*(1+'Lookup Lists'!$C$55)</f>
        <v>3836195.4077577633</v>
      </c>
      <c r="AR18" s="97">
        <f>AM18*(1+'Lookup Lists'!$C$55)</f>
        <v>355203.2784960891</v>
      </c>
      <c r="AS18" s="97">
        <f>AN18*(1+'Lookup Lists'!$C$55)</f>
        <v>20069.381667259502</v>
      </c>
      <c r="AT18" s="98">
        <f>AO18*(1+'Lookup Lists'!$C$55)</f>
        <v>2854.3120593435747</v>
      </c>
      <c r="AU18" s="677">
        <f t="shared" si="10"/>
        <v>7.0000000000000048E-2</v>
      </c>
      <c r="AV18" s="96">
        <f>AQ18*(1+'Lookup Lists'!$C$56)</f>
        <v>4104729.0863008071</v>
      </c>
      <c r="AW18" s="97">
        <f>AR18*(1+'Lookup Lists'!$C$56)</f>
        <v>380067.50799081539</v>
      </c>
      <c r="AX18" s="97">
        <f>AS18*(1+'Lookup Lists'!$C$56)</f>
        <v>21474.23838396767</v>
      </c>
      <c r="AY18" s="98">
        <f>AT18*(1+'Lookup Lists'!$C$56)</f>
        <v>3054.113903497625</v>
      </c>
      <c r="AZ18" s="677">
        <f t="shared" si="11"/>
        <v>7.000000000000009E-2</v>
      </c>
    </row>
    <row r="19" spans="1:52">
      <c r="A19" s="35"/>
      <c r="B19" s="35"/>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Q19" s="94"/>
      <c r="AR19" s="94"/>
      <c r="AS19" s="94"/>
      <c r="AT19" s="94"/>
      <c r="AV19" s="94"/>
      <c r="AW19" s="94"/>
      <c r="AX19" s="94"/>
      <c r="AY19" s="94"/>
    </row>
    <row r="20" spans="1:52" ht="8.25" customHeight="1">
      <c r="B20" s="35"/>
      <c r="C20" s="94"/>
      <c r="D20" s="94"/>
      <c r="E20" s="94"/>
      <c r="F20" s="94"/>
      <c r="G20" s="94"/>
      <c r="H20" s="94"/>
      <c r="I20" s="94"/>
      <c r="J20" s="94"/>
      <c r="K20" s="94"/>
      <c r="L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Q20" s="94"/>
      <c r="AR20" s="94"/>
      <c r="AS20" s="94"/>
      <c r="AT20" s="94"/>
      <c r="AV20" s="94"/>
      <c r="AW20" s="94"/>
      <c r="AX20" s="94"/>
      <c r="AY20" s="94"/>
    </row>
    <row r="21" spans="1:52" s="19" customFormat="1" ht="12" customHeight="1">
      <c r="A21" s="18" t="str">
        <f>'Staff categories'!A5</f>
        <v>Position 1</v>
      </c>
      <c r="B21" s="36">
        <f>'Staff categories'!E5</f>
        <v>499999.92</v>
      </c>
      <c r="C21" s="90" t="e">
        <f>B21*'Summary Full Cost'!#REF!</f>
        <v>#REF!</v>
      </c>
      <c r="D21" s="91" t="e">
        <f>C21/'Lookup Lists'!D$61</f>
        <v>#REF!</v>
      </c>
      <c r="E21" s="91" t="e">
        <f>C21/'Lookup Lists'!D$62</f>
        <v>#REF!</v>
      </c>
      <c r="F21" s="91" t="e">
        <f>C21/'Lookup Lists'!D$63</f>
        <v>#REF!</v>
      </c>
      <c r="G21" s="93"/>
      <c r="H21" s="90">
        <f t="shared" ref="H21:H31" si="12">B21</f>
        <v>499999.92</v>
      </c>
      <c r="I21" s="506">
        <f>H21/'Lookup Lists'!$D$61</f>
        <v>46296.288888888885</v>
      </c>
      <c r="J21" s="506">
        <f>H21/'Lookup Lists'!$D$62</f>
        <v>2615.7919921875</v>
      </c>
      <c r="K21" s="507">
        <f>H21/'Lookup Lists'!$D$63</f>
        <v>372.02375000000001</v>
      </c>
      <c r="L21" s="107"/>
      <c r="M21" s="90">
        <f>H21*(1+'Lookup Lists'!$C$49)</f>
        <v>534999.91440000001</v>
      </c>
      <c r="N21" s="91">
        <f>I21*(1+'Lookup Lists'!$C$49)</f>
        <v>49537.029111111107</v>
      </c>
      <c r="O21" s="91">
        <f>J21*(1+'Lookup Lists'!$C$49)</f>
        <v>2798.8974316406252</v>
      </c>
      <c r="P21" s="92">
        <f>K21*(1+'Lookup Lists'!$C$49)</f>
        <v>398.06541250000004</v>
      </c>
      <c r="Q21" s="107"/>
      <c r="R21" s="90">
        <f>M21*(1+'Lookup Lists'!$C$50)</f>
        <v>572449.90840800002</v>
      </c>
      <c r="S21" s="91">
        <f>N21*(1+'Lookup Lists'!$C$50)</f>
        <v>53004.621148888888</v>
      </c>
      <c r="T21" s="91">
        <f>O21*(1+'Lookup Lists'!$C$50)</f>
        <v>2994.820251855469</v>
      </c>
      <c r="U21" s="91">
        <f>P21*(1+'Lookup Lists'!$C$50)</f>
        <v>425.92999137500004</v>
      </c>
      <c r="V21" s="110"/>
      <c r="W21" s="90">
        <f>R21*(1+'Lookup Lists'!$C$51)</f>
        <v>612521.40199656005</v>
      </c>
      <c r="X21" s="91">
        <f>S21*(1+'Lookup Lists'!$C$51)</f>
        <v>56714.94462931111</v>
      </c>
      <c r="Y21" s="91">
        <f>T21*(1+'Lookup Lists'!$C$51)</f>
        <v>3204.4576694853522</v>
      </c>
      <c r="Z21" s="91">
        <f>U21*(1+'Lookup Lists'!$C$51)</f>
        <v>455.74509077125009</v>
      </c>
      <c r="AA21" s="93"/>
      <c r="AB21" s="90">
        <f>W21*(1+'Lookup Lists'!$C$52)</f>
        <v>655397.90013631934</v>
      </c>
      <c r="AC21" s="91">
        <f>X21*(1+'Lookup Lists'!$C$52)</f>
        <v>60684.990753362894</v>
      </c>
      <c r="AD21" s="91">
        <f>Y21*(1+'Lookup Lists'!$C$52)</f>
        <v>3428.769706349327</v>
      </c>
      <c r="AE21" s="91">
        <f>Z21*(1+'Lookup Lists'!$C$52)</f>
        <v>487.64724712523764</v>
      </c>
      <c r="AF21" s="93"/>
      <c r="AG21" s="90">
        <f>AB21*(1+'Lookup Lists'!$C$53)</f>
        <v>701275.75314586179</v>
      </c>
      <c r="AH21" s="91">
        <f>AC21*(1+'Lookup Lists'!$C$53)</f>
        <v>64932.9401060983</v>
      </c>
      <c r="AI21" s="91">
        <f>AD21*(1+'Lookup Lists'!$C$53)</f>
        <v>3668.7835857937803</v>
      </c>
      <c r="AJ21" s="92">
        <f>AE21*(1+'Lookup Lists'!$C$53)</f>
        <v>521.78255442400427</v>
      </c>
      <c r="AK21" s="94"/>
      <c r="AL21" s="90">
        <f>AG21*(1+'Lookup Lists'!$C$54)</f>
        <v>750365.05586607219</v>
      </c>
      <c r="AM21" s="91">
        <f>AH21*(1+'Lookup Lists'!$C$54)</f>
        <v>69478.245913525185</v>
      </c>
      <c r="AN21" s="91">
        <f>AI21*(1+'Lookup Lists'!$C$54)</f>
        <v>3925.5984367993451</v>
      </c>
      <c r="AO21" s="92">
        <f>AJ21*(1+'Lookup Lists'!$C$54)</f>
        <v>558.30733323368463</v>
      </c>
      <c r="AQ21" s="90">
        <f>AL21*(1+'Lookup Lists'!$C$55)</f>
        <v>802890.60977669724</v>
      </c>
      <c r="AR21" s="91">
        <f>AM21*(1+'Lookup Lists'!$C$55)</f>
        <v>74341.723127471952</v>
      </c>
      <c r="AS21" s="91">
        <f>AN21*(1+'Lookup Lists'!$C$55)</f>
        <v>4200.3903273752994</v>
      </c>
      <c r="AT21" s="92">
        <f>AO21*(1+'Lookup Lists'!$C$55)</f>
        <v>597.38884656004257</v>
      </c>
      <c r="AV21" s="90">
        <f>AQ21*(1+'Lookup Lists'!$C$56)</f>
        <v>859092.95246106607</v>
      </c>
      <c r="AW21" s="91">
        <f>AR21*(1+'Lookup Lists'!$C$56)</f>
        <v>79545.643746394999</v>
      </c>
      <c r="AX21" s="91">
        <f>AS21*(1+'Lookup Lists'!$C$56)</f>
        <v>4494.4176502915707</v>
      </c>
      <c r="AY21" s="92">
        <f>AT21*(1+'Lookup Lists'!$C$56)</f>
        <v>639.20606581924562</v>
      </c>
    </row>
    <row r="22" spans="1:52" s="19" customFormat="1" ht="12" customHeight="1">
      <c r="A22" s="18" t="str">
        <f>'Staff categories'!A6</f>
        <v>Position 2</v>
      </c>
      <c r="B22" s="36">
        <f>'Staff categories'!E6</f>
        <v>0</v>
      </c>
      <c r="C22" s="93" t="e">
        <f>B22*'Summary Full Cost'!#REF!</f>
        <v>#REF!</v>
      </c>
      <c r="D22" s="94" t="e">
        <f>C22/'Lookup Lists'!D$61</f>
        <v>#REF!</v>
      </c>
      <c r="E22" s="94" t="e">
        <f>C22/'Lookup Lists'!D$62</f>
        <v>#REF!</v>
      </c>
      <c r="F22" s="95" t="e">
        <f>C22/'Lookup Lists'!D$63</f>
        <v>#REF!</v>
      </c>
      <c r="G22" s="94"/>
      <c r="H22" s="93">
        <f t="shared" si="12"/>
        <v>0</v>
      </c>
      <c r="I22" s="169">
        <f>H22/'Lookup Lists'!$D$61</f>
        <v>0</v>
      </c>
      <c r="J22" s="169">
        <f>H22/'Lookup Lists'!$D$62</f>
        <v>0</v>
      </c>
      <c r="K22" s="170">
        <f>H22/'Lookup Lists'!$D$63</f>
        <v>0</v>
      </c>
      <c r="L22" s="94"/>
      <c r="M22" s="93">
        <f>H22*(1+'Lookup Lists'!$C$49)</f>
        <v>0</v>
      </c>
      <c r="N22" s="94">
        <f>I22*(1+'Lookup Lists'!$C$49)</f>
        <v>0</v>
      </c>
      <c r="O22" s="94">
        <f>J22*(1+'Lookup Lists'!$C$49)</f>
        <v>0</v>
      </c>
      <c r="P22" s="95">
        <f>K22*(1+'Lookup Lists'!$C$49)</f>
        <v>0</v>
      </c>
      <c r="Q22" s="94"/>
      <c r="R22" s="93">
        <f>M22*(1+'Lookup Lists'!$C$50)</f>
        <v>0</v>
      </c>
      <c r="S22" s="94">
        <f>N22*(1+'Lookup Lists'!$C$50)</f>
        <v>0</v>
      </c>
      <c r="T22" s="94">
        <f>O22*(1+'Lookup Lists'!$C$50)</f>
        <v>0</v>
      </c>
      <c r="U22" s="94">
        <f>P22*(1+'Lookup Lists'!$C$50)</f>
        <v>0</v>
      </c>
      <c r="V22" s="110"/>
      <c r="W22" s="93">
        <f>R22*(1+'Lookup Lists'!$C$51)</f>
        <v>0</v>
      </c>
      <c r="X22" s="94">
        <f>S22*(1+'Lookup Lists'!$C$51)</f>
        <v>0</v>
      </c>
      <c r="Y22" s="94">
        <f>T22*(1+'Lookup Lists'!$C$51)</f>
        <v>0</v>
      </c>
      <c r="Z22" s="94">
        <f>U22*(1+'Lookup Lists'!$C$51)</f>
        <v>0</v>
      </c>
      <c r="AA22" s="93"/>
      <c r="AB22" s="93">
        <f>W22*(1+'Lookup Lists'!$C$52)</f>
        <v>0</v>
      </c>
      <c r="AC22" s="94">
        <f>X22*(1+'Lookup Lists'!$C$52)</f>
        <v>0</v>
      </c>
      <c r="AD22" s="94">
        <f>Y22*(1+'Lookup Lists'!$C$52)</f>
        <v>0</v>
      </c>
      <c r="AE22" s="94">
        <f>Z22*(1+'Lookup Lists'!$C$52)</f>
        <v>0</v>
      </c>
      <c r="AF22" s="93"/>
      <c r="AG22" s="93">
        <f>AB22*(1+'Lookup Lists'!$C$53)</f>
        <v>0</v>
      </c>
      <c r="AH22" s="94">
        <f>AC22*(1+'Lookup Lists'!$C$53)</f>
        <v>0</v>
      </c>
      <c r="AI22" s="94">
        <f>AD22*(1+'Lookup Lists'!$C$53)</f>
        <v>0</v>
      </c>
      <c r="AJ22" s="95">
        <f>AE22*(1+'Lookup Lists'!$C$53)</f>
        <v>0</v>
      </c>
      <c r="AK22" s="94"/>
      <c r="AL22" s="93">
        <f>AG22*(1+'Lookup Lists'!$C$54)</f>
        <v>0</v>
      </c>
      <c r="AM22" s="94">
        <f>AH22*(1+'Lookup Lists'!$C$54)</f>
        <v>0</v>
      </c>
      <c r="AN22" s="94">
        <f>AI22*(1+'Lookup Lists'!$C$54)</f>
        <v>0</v>
      </c>
      <c r="AO22" s="95">
        <f>AJ22*(1+'Lookup Lists'!$C$54)</f>
        <v>0</v>
      </c>
      <c r="AQ22" s="93">
        <f>AL22*(1+'Lookup Lists'!$C$55)</f>
        <v>0</v>
      </c>
      <c r="AR22" s="94">
        <f>AM22*(1+'Lookup Lists'!$C$55)</f>
        <v>0</v>
      </c>
      <c r="AS22" s="94">
        <f>AN22*(1+'Lookup Lists'!$C$55)</f>
        <v>0</v>
      </c>
      <c r="AT22" s="95">
        <f>AO22*(1+'Lookup Lists'!$C$55)</f>
        <v>0</v>
      </c>
      <c r="AV22" s="93">
        <f>AQ22*(1+'Lookup Lists'!$C$56)</f>
        <v>0</v>
      </c>
      <c r="AW22" s="94">
        <f>AR22*(1+'Lookup Lists'!$C$56)</f>
        <v>0</v>
      </c>
      <c r="AX22" s="94">
        <f>AS22*(1+'Lookup Lists'!$C$56)</f>
        <v>0</v>
      </c>
      <c r="AY22" s="95">
        <f>AT22*(1+'Lookup Lists'!$C$56)</f>
        <v>0</v>
      </c>
    </row>
    <row r="23" spans="1:52" s="19" customFormat="1" ht="12" customHeight="1">
      <c r="A23" s="18" t="str">
        <f>'Staff categories'!A7</f>
        <v>Position 3</v>
      </c>
      <c r="B23" s="36">
        <f>'Staff categories'!E7</f>
        <v>0</v>
      </c>
      <c r="C23" s="93" t="e">
        <f>B23*'Summary Full Cost'!#REF!</f>
        <v>#REF!</v>
      </c>
      <c r="D23" s="94" t="e">
        <f>C23/'Lookup Lists'!D$61</f>
        <v>#REF!</v>
      </c>
      <c r="E23" s="94" t="e">
        <f>C23/'Lookup Lists'!D$62</f>
        <v>#REF!</v>
      </c>
      <c r="F23" s="95" t="e">
        <f>C23/'Lookup Lists'!D$63</f>
        <v>#REF!</v>
      </c>
      <c r="G23" s="94"/>
      <c r="H23" s="93">
        <f t="shared" si="12"/>
        <v>0</v>
      </c>
      <c r="I23" s="169">
        <f>H23/'Lookup Lists'!$D$61</f>
        <v>0</v>
      </c>
      <c r="J23" s="169">
        <f>H23/'Lookup Lists'!$D$62</f>
        <v>0</v>
      </c>
      <c r="K23" s="170">
        <f>H23/'Lookup Lists'!$D$63</f>
        <v>0</v>
      </c>
      <c r="L23" s="94"/>
      <c r="M23" s="93">
        <f>H23*(1+'Lookup Lists'!$C$49)</f>
        <v>0</v>
      </c>
      <c r="N23" s="94">
        <f>I23*(1+'Lookup Lists'!$C$49)</f>
        <v>0</v>
      </c>
      <c r="O23" s="94">
        <f>J23*(1+'Lookup Lists'!$C$49)</f>
        <v>0</v>
      </c>
      <c r="P23" s="95">
        <f>K23*(1+'Lookup Lists'!$C$49)</f>
        <v>0</v>
      </c>
      <c r="Q23" s="94"/>
      <c r="R23" s="93">
        <f>M23*(1+'Lookup Lists'!$C$50)</f>
        <v>0</v>
      </c>
      <c r="S23" s="94">
        <f>N23*(1+'Lookup Lists'!$C$50)</f>
        <v>0</v>
      </c>
      <c r="T23" s="94">
        <f>O23*(1+'Lookup Lists'!$C$50)</f>
        <v>0</v>
      </c>
      <c r="U23" s="94">
        <f>P23*(1+'Lookup Lists'!$C$50)</f>
        <v>0</v>
      </c>
      <c r="V23" s="110"/>
      <c r="W23" s="93">
        <f>R23*(1+'Lookup Lists'!$C$51)</f>
        <v>0</v>
      </c>
      <c r="X23" s="94">
        <f>S23*(1+'Lookup Lists'!$C$51)</f>
        <v>0</v>
      </c>
      <c r="Y23" s="94">
        <f>T23*(1+'Lookup Lists'!$C$51)</f>
        <v>0</v>
      </c>
      <c r="Z23" s="94">
        <f>U23*(1+'Lookup Lists'!$C$51)</f>
        <v>0</v>
      </c>
      <c r="AA23" s="93"/>
      <c r="AB23" s="93">
        <f>W23*(1+'Lookup Lists'!$C$52)</f>
        <v>0</v>
      </c>
      <c r="AC23" s="94">
        <f>X23*(1+'Lookup Lists'!$C$52)</f>
        <v>0</v>
      </c>
      <c r="AD23" s="94">
        <f>Y23*(1+'Lookup Lists'!$C$52)</f>
        <v>0</v>
      </c>
      <c r="AE23" s="94">
        <f>Z23*(1+'Lookup Lists'!$C$52)</f>
        <v>0</v>
      </c>
      <c r="AF23" s="93"/>
      <c r="AG23" s="93">
        <f>AB23*(1+'Lookup Lists'!$C$53)</f>
        <v>0</v>
      </c>
      <c r="AH23" s="94">
        <f>AC23*(1+'Lookup Lists'!$C$53)</f>
        <v>0</v>
      </c>
      <c r="AI23" s="94">
        <f>AD23*(1+'Lookup Lists'!$C$53)</f>
        <v>0</v>
      </c>
      <c r="AJ23" s="95">
        <f>AE23*(1+'Lookup Lists'!$C$53)</f>
        <v>0</v>
      </c>
      <c r="AK23" s="94"/>
      <c r="AL23" s="93">
        <f>AG23*(1+'Lookup Lists'!$C$54)</f>
        <v>0</v>
      </c>
      <c r="AM23" s="94">
        <f>AH23*(1+'Lookup Lists'!$C$54)</f>
        <v>0</v>
      </c>
      <c r="AN23" s="94">
        <f>AI23*(1+'Lookup Lists'!$C$54)</f>
        <v>0</v>
      </c>
      <c r="AO23" s="95">
        <f>AJ23*(1+'Lookup Lists'!$C$54)</f>
        <v>0</v>
      </c>
      <c r="AQ23" s="93">
        <f>AL23*(1+'Lookup Lists'!$C$55)</f>
        <v>0</v>
      </c>
      <c r="AR23" s="94">
        <f>AM23*(1+'Lookup Lists'!$C$55)</f>
        <v>0</v>
      </c>
      <c r="AS23" s="94">
        <f>AN23*(1+'Lookup Lists'!$C$55)</f>
        <v>0</v>
      </c>
      <c r="AT23" s="95">
        <f>AO23*(1+'Lookup Lists'!$C$55)</f>
        <v>0</v>
      </c>
      <c r="AV23" s="93">
        <f>AQ23*(1+'Lookup Lists'!$C$56)</f>
        <v>0</v>
      </c>
      <c r="AW23" s="94">
        <f>AR23*(1+'Lookup Lists'!$C$56)</f>
        <v>0</v>
      </c>
      <c r="AX23" s="94">
        <f>AS23*(1+'Lookup Lists'!$C$56)</f>
        <v>0</v>
      </c>
      <c r="AY23" s="95">
        <f>AT23*(1+'Lookup Lists'!$C$56)</f>
        <v>0</v>
      </c>
    </row>
    <row r="24" spans="1:52" s="19" customFormat="1" ht="12" customHeight="1">
      <c r="A24" s="18" t="str">
        <f>'Staff categories'!A8</f>
        <v>Position 4</v>
      </c>
      <c r="B24" s="36">
        <f>'Staff categories'!E8</f>
        <v>0</v>
      </c>
      <c r="C24" s="93" t="e">
        <f>B24*'Summary Full Cost'!#REF!</f>
        <v>#REF!</v>
      </c>
      <c r="D24" s="94" t="e">
        <f>C24/'Lookup Lists'!D$61</f>
        <v>#REF!</v>
      </c>
      <c r="E24" s="94" t="e">
        <f>C24/'Lookup Lists'!D$62</f>
        <v>#REF!</v>
      </c>
      <c r="F24" s="95" t="e">
        <f>C24/'Lookup Lists'!D$63</f>
        <v>#REF!</v>
      </c>
      <c r="G24" s="94"/>
      <c r="H24" s="93">
        <f t="shared" si="12"/>
        <v>0</v>
      </c>
      <c r="I24" s="169">
        <f>H24/'Lookup Lists'!$D$61</f>
        <v>0</v>
      </c>
      <c r="J24" s="169">
        <f>H24/'Lookup Lists'!$D$62</f>
        <v>0</v>
      </c>
      <c r="K24" s="170">
        <f>H24/'Lookup Lists'!$D$63</f>
        <v>0</v>
      </c>
      <c r="L24" s="94"/>
      <c r="M24" s="93">
        <f>H24*(1+'Lookup Lists'!$C$49)</f>
        <v>0</v>
      </c>
      <c r="N24" s="94">
        <f>I24*(1+'Lookup Lists'!$C$49)</f>
        <v>0</v>
      </c>
      <c r="O24" s="94">
        <f>J24*(1+'Lookup Lists'!$C$49)</f>
        <v>0</v>
      </c>
      <c r="P24" s="95">
        <f>K24*(1+'Lookup Lists'!$C$49)</f>
        <v>0</v>
      </c>
      <c r="Q24" s="94"/>
      <c r="R24" s="93">
        <f>M24*(1+'Lookup Lists'!$C$50)</f>
        <v>0</v>
      </c>
      <c r="S24" s="94">
        <f>N24*(1+'Lookup Lists'!$C$50)</f>
        <v>0</v>
      </c>
      <c r="T24" s="94">
        <f>O24*(1+'Lookup Lists'!$C$50)</f>
        <v>0</v>
      </c>
      <c r="U24" s="94">
        <f>P24*(1+'Lookup Lists'!$C$50)</f>
        <v>0</v>
      </c>
      <c r="V24" s="110"/>
      <c r="W24" s="93">
        <f>R24*(1+'Lookup Lists'!$C$51)</f>
        <v>0</v>
      </c>
      <c r="X24" s="94">
        <f>S24*(1+'Lookup Lists'!$C$51)</f>
        <v>0</v>
      </c>
      <c r="Y24" s="94">
        <f>T24*(1+'Lookup Lists'!$C$51)</f>
        <v>0</v>
      </c>
      <c r="Z24" s="94">
        <f>U24*(1+'Lookup Lists'!$C$51)</f>
        <v>0</v>
      </c>
      <c r="AA24" s="93"/>
      <c r="AB24" s="93">
        <f>W24*(1+'Lookup Lists'!$C$52)</f>
        <v>0</v>
      </c>
      <c r="AC24" s="94">
        <f>X24*(1+'Lookup Lists'!$C$52)</f>
        <v>0</v>
      </c>
      <c r="AD24" s="94">
        <f>Y24*(1+'Lookup Lists'!$C$52)</f>
        <v>0</v>
      </c>
      <c r="AE24" s="94">
        <f>Z24*(1+'Lookup Lists'!$C$52)</f>
        <v>0</v>
      </c>
      <c r="AF24" s="93"/>
      <c r="AG24" s="93">
        <f>AB24*(1+'Lookup Lists'!$C$53)</f>
        <v>0</v>
      </c>
      <c r="AH24" s="94">
        <f>AC24*(1+'Lookup Lists'!$C$53)</f>
        <v>0</v>
      </c>
      <c r="AI24" s="94">
        <f>AD24*(1+'Lookup Lists'!$C$53)</f>
        <v>0</v>
      </c>
      <c r="AJ24" s="95">
        <f>AE24*(1+'Lookup Lists'!$C$53)</f>
        <v>0</v>
      </c>
      <c r="AK24" s="94"/>
      <c r="AL24" s="93">
        <f>AG24*(1+'Lookup Lists'!$C$54)</f>
        <v>0</v>
      </c>
      <c r="AM24" s="94">
        <f>AH24*(1+'Lookup Lists'!$C$54)</f>
        <v>0</v>
      </c>
      <c r="AN24" s="94">
        <f>AI24*(1+'Lookup Lists'!$C$54)</f>
        <v>0</v>
      </c>
      <c r="AO24" s="95">
        <f>AJ24*(1+'Lookup Lists'!$C$54)</f>
        <v>0</v>
      </c>
      <c r="AQ24" s="93">
        <f>AL24*(1+'Lookup Lists'!$C$55)</f>
        <v>0</v>
      </c>
      <c r="AR24" s="94">
        <f>AM24*(1+'Lookup Lists'!$C$55)</f>
        <v>0</v>
      </c>
      <c r="AS24" s="94">
        <f>AN24*(1+'Lookup Lists'!$C$55)</f>
        <v>0</v>
      </c>
      <c r="AT24" s="95">
        <f>AO24*(1+'Lookup Lists'!$C$55)</f>
        <v>0</v>
      </c>
      <c r="AV24" s="93">
        <f>AQ24*(1+'Lookup Lists'!$C$56)</f>
        <v>0</v>
      </c>
      <c r="AW24" s="94">
        <f>AR24*(1+'Lookup Lists'!$C$56)</f>
        <v>0</v>
      </c>
      <c r="AX24" s="94">
        <f>AS24*(1+'Lookup Lists'!$C$56)</f>
        <v>0</v>
      </c>
      <c r="AY24" s="95">
        <f>AT24*(1+'Lookup Lists'!$C$56)</f>
        <v>0</v>
      </c>
    </row>
    <row r="25" spans="1:52" s="19" customFormat="1" ht="12" customHeight="1">
      <c r="A25" s="18" t="str">
        <f>'Staff categories'!A9</f>
        <v>Position 5</v>
      </c>
      <c r="B25" s="36">
        <f>'Staff categories'!E9</f>
        <v>0</v>
      </c>
      <c r="C25" s="93" t="e">
        <f>B25*'Summary Full Cost'!#REF!</f>
        <v>#REF!</v>
      </c>
      <c r="D25" s="94" t="e">
        <f>C25/'Lookup Lists'!D$61</f>
        <v>#REF!</v>
      </c>
      <c r="E25" s="94" t="e">
        <f>C25/'Lookup Lists'!D$62</f>
        <v>#REF!</v>
      </c>
      <c r="F25" s="95" t="e">
        <f>C25/'Lookup Lists'!D$63</f>
        <v>#REF!</v>
      </c>
      <c r="G25" s="94"/>
      <c r="H25" s="93">
        <f t="shared" si="12"/>
        <v>0</v>
      </c>
      <c r="I25" s="169">
        <f>H25/'Lookup Lists'!$D$61</f>
        <v>0</v>
      </c>
      <c r="J25" s="169">
        <f>H25/'Lookup Lists'!$D$62</f>
        <v>0</v>
      </c>
      <c r="K25" s="170">
        <f>H25/'Lookup Lists'!$D$63</f>
        <v>0</v>
      </c>
      <c r="L25" s="94"/>
      <c r="M25" s="93">
        <f>H25*(1+'Lookup Lists'!$C$49)</f>
        <v>0</v>
      </c>
      <c r="N25" s="94">
        <f>I25*(1+'Lookup Lists'!$C$49)</f>
        <v>0</v>
      </c>
      <c r="O25" s="94">
        <f>J25*(1+'Lookup Lists'!$C$49)</f>
        <v>0</v>
      </c>
      <c r="P25" s="95">
        <f>K25*(1+'Lookup Lists'!$C$49)</f>
        <v>0</v>
      </c>
      <c r="Q25" s="94"/>
      <c r="R25" s="93">
        <f>M25*(1+'Lookup Lists'!$C$50)</f>
        <v>0</v>
      </c>
      <c r="S25" s="94">
        <f>N25*(1+'Lookup Lists'!$C$50)</f>
        <v>0</v>
      </c>
      <c r="T25" s="94">
        <f>O25*(1+'Lookup Lists'!$C$50)</f>
        <v>0</v>
      </c>
      <c r="U25" s="94">
        <f>P25*(1+'Lookup Lists'!$C$50)</f>
        <v>0</v>
      </c>
      <c r="V25" s="110"/>
      <c r="W25" s="93">
        <f>R25*(1+'Lookup Lists'!$C$51)</f>
        <v>0</v>
      </c>
      <c r="X25" s="94">
        <f>S25*(1+'Lookup Lists'!$C$51)</f>
        <v>0</v>
      </c>
      <c r="Y25" s="94">
        <f>T25*(1+'Lookup Lists'!$C$51)</f>
        <v>0</v>
      </c>
      <c r="Z25" s="94">
        <f>U25*(1+'Lookup Lists'!$C$51)</f>
        <v>0</v>
      </c>
      <c r="AA25" s="93"/>
      <c r="AB25" s="93">
        <f>W25*(1+'Lookup Lists'!$C$52)</f>
        <v>0</v>
      </c>
      <c r="AC25" s="94">
        <f>X25*(1+'Lookup Lists'!$C$52)</f>
        <v>0</v>
      </c>
      <c r="AD25" s="94">
        <f>Y25*(1+'Lookup Lists'!$C$52)</f>
        <v>0</v>
      </c>
      <c r="AE25" s="94">
        <f>Z25*(1+'Lookup Lists'!$C$52)</f>
        <v>0</v>
      </c>
      <c r="AF25" s="93"/>
      <c r="AG25" s="93">
        <f>AB25*(1+'Lookup Lists'!$C$53)</f>
        <v>0</v>
      </c>
      <c r="AH25" s="94">
        <f>AC25*(1+'Lookup Lists'!$C$53)</f>
        <v>0</v>
      </c>
      <c r="AI25" s="94">
        <f>AD25*(1+'Lookup Lists'!$C$53)</f>
        <v>0</v>
      </c>
      <c r="AJ25" s="95">
        <f>AE25*(1+'Lookup Lists'!$C$53)</f>
        <v>0</v>
      </c>
      <c r="AK25" s="94"/>
      <c r="AL25" s="93">
        <f>AG25*(1+'Lookup Lists'!$C$54)</f>
        <v>0</v>
      </c>
      <c r="AM25" s="94">
        <f>AH25*(1+'Lookup Lists'!$C$54)</f>
        <v>0</v>
      </c>
      <c r="AN25" s="94">
        <f>AI25*(1+'Lookup Lists'!$C$54)</f>
        <v>0</v>
      </c>
      <c r="AO25" s="95">
        <f>AJ25*(1+'Lookup Lists'!$C$54)</f>
        <v>0</v>
      </c>
      <c r="AQ25" s="93">
        <f>AL25*(1+'Lookup Lists'!$C$55)</f>
        <v>0</v>
      </c>
      <c r="AR25" s="94">
        <f>AM25*(1+'Lookup Lists'!$C$55)</f>
        <v>0</v>
      </c>
      <c r="AS25" s="94">
        <f>AN25*(1+'Lookup Lists'!$C$55)</f>
        <v>0</v>
      </c>
      <c r="AT25" s="95">
        <f>AO25*(1+'Lookup Lists'!$C$55)</f>
        <v>0</v>
      </c>
      <c r="AV25" s="93">
        <f>AQ25*(1+'Lookup Lists'!$C$56)</f>
        <v>0</v>
      </c>
      <c r="AW25" s="94">
        <f>AR25*(1+'Lookup Lists'!$C$56)</f>
        <v>0</v>
      </c>
      <c r="AX25" s="94">
        <f>AS25*(1+'Lookup Lists'!$C$56)</f>
        <v>0</v>
      </c>
      <c r="AY25" s="95">
        <f>AT25*(1+'Lookup Lists'!$C$56)</f>
        <v>0</v>
      </c>
    </row>
    <row r="26" spans="1:52" s="19" customFormat="1" ht="12" customHeight="1">
      <c r="A26" s="18" t="str">
        <f>'Staff categories'!A10</f>
        <v>Position 6</v>
      </c>
      <c r="B26" s="36">
        <f>'Staff categories'!E10</f>
        <v>0</v>
      </c>
      <c r="C26" s="93" t="e">
        <f>B26*'Summary Full Cost'!#REF!</f>
        <v>#REF!</v>
      </c>
      <c r="D26" s="94" t="e">
        <f>C26/'Lookup Lists'!D$61</f>
        <v>#REF!</v>
      </c>
      <c r="E26" s="94" t="e">
        <f>C26/'Lookup Lists'!D$62</f>
        <v>#REF!</v>
      </c>
      <c r="F26" s="95" t="e">
        <f>C26/'Lookup Lists'!D$63</f>
        <v>#REF!</v>
      </c>
      <c r="G26" s="94"/>
      <c r="H26" s="93">
        <f t="shared" si="12"/>
        <v>0</v>
      </c>
      <c r="I26" s="169">
        <f>H26/'Lookup Lists'!$D$61</f>
        <v>0</v>
      </c>
      <c r="J26" s="169">
        <f>H26/'Lookup Lists'!$D$62</f>
        <v>0</v>
      </c>
      <c r="K26" s="170">
        <f>H26/'Lookup Lists'!$D$63</f>
        <v>0</v>
      </c>
      <c r="L26" s="94"/>
      <c r="M26" s="93">
        <f>H26*(1+'Lookup Lists'!$C$49)</f>
        <v>0</v>
      </c>
      <c r="N26" s="94">
        <f>I26*(1+'Lookup Lists'!$C$49)</f>
        <v>0</v>
      </c>
      <c r="O26" s="94">
        <f>J26*(1+'Lookup Lists'!$C$49)</f>
        <v>0</v>
      </c>
      <c r="P26" s="95">
        <f>K26*(1+'Lookup Lists'!$C$49)</f>
        <v>0</v>
      </c>
      <c r="Q26" s="94"/>
      <c r="R26" s="93">
        <f>M26*(1+'Lookup Lists'!$C$50)</f>
        <v>0</v>
      </c>
      <c r="S26" s="94">
        <f>N26*(1+'Lookup Lists'!$C$50)</f>
        <v>0</v>
      </c>
      <c r="T26" s="94">
        <f>O26*(1+'Lookup Lists'!$C$50)</f>
        <v>0</v>
      </c>
      <c r="U26" s="94">
        <f>P26*(1+'Lookup Lists'!$C$50)</f>
        <v>0</v>
      </c>
      <c r="V26" s="110"/>
      <c r="W26" s="93">
        <f>R26*(1+'Lookup Lists'!$C$51)</f>
        <v>0</v>
      </c>
      <c r="X26" s="94">
        <f>S26*(1+'Lookup Lists'!$C$51)</f>
        <v>0</v>
      </c>
      <c r="Y26" s="94">
        <f>T26*(1+'Lookup Lists'!$C$51)</f>
        <v>0</v>
      </c>
      <c r="Z26" s="94">
        <f>U26*(1+'Lookup Lists'!$C$51)</f>
        <v>0</v>
      </c>
      <c r="AA26" s="93"/>
      <c r="AB26" s="93">
        <f>W26*(1+'Lookup Lists'!$C$52)</f>
        <v>0</v>
      </c>
      <c r="AC26" s="94">
        <f>X26*(1+'Lookup Lists'!$C$52)</f>
        <v>0</v>
      </c>
      <c r="AD26" s="94">
        <f>Y26*(1+'Lookup Lists'!$C$52)</f>
        <v>0</v>
      </c>
      <c r="AE26" s="94">
        <f>Z26*(1+'Lookup Lists'!$C$52)</f>
        <v>0</v>
      </c>
      <c r="AF26" s="93"/>
      <c r="AG26" s="93">
        <f>AB26*(1+'Lookup Lists'!$C$53)</f>
        <v>0</v>
      </c>
      <c r="AH26" s="94">
        <f>AC26*(1+'Lookup Lists'!$C$53)</f>
        <v>0</v>
      </c>
      <c r="AI26" s="94">
        <f>AD26*(1+'Lookup Lists'!$C$53)</f>
        <v>0</v>
      </c>
      <c r="AJ26" s="95">
        <f>AE26*(1+'Lookup Lists'!$C$53)</f>
        <v>0</v>
      </c>
      <c r="AK26" s="94"/>
      <c r="AL26" s="93">
        <f>AG26*(1+'Lookup Lists'!$C$54)</f>
        <v>0</v>
      </c>
      <c r="AM26" s="94">
        <f>AH26*(1+'Lookup Lists'!$C$54)</f>
        <v>0</v>
      </c>
      <c r="AN26" s="94">
        <f>AI26*(1+'Lookup Lists'!$C$54)</f>
        <v>0</v>
      </c>
      <c r="AO26" s="95">
        <f>AJ26*(1+'Lookup Lists'!$C$54)</f>
        <v>0</v>
      </c>
      <c r="AQ26" s="93">
        <f>AL26*(1+'Lookup Lists'!$C$55)</f>
        <v>0</v>
      </c>
      <c r="AR26" s="94">
        <f>AM26*(1+'Lookup Lists'!$C$55)</f>
        <v>0</v>
      </c>
      <c r="AS26" s="94">
        <f>AN26*(1+'Lookup Lists'!$C$55)</f>
        <v>0</v>
      </c>
      <c r="AT26" s="95">
        <f>AO26*(1+'Lookup Lists'!$C$55)</f>
        <v>0</v>
      </c>
      <c r="AV26" s="93">
        <f>AQ26*(1+'Lookup Lists'!$C$56)</f>
        <v>0</v>
      </c>
      <c r="AW26" s="94">
        <f>AR26*(1+'Lookup Lists'!$C$56)</f>
        <v>0</v>
      </c>
      <c r="AX26" s="94">
        <f>AS26*(1+'Lookup Lists'!$C$56)</f>
        <v>0</v>
      </c>
      <c r="AY26" s="95">
        <f>AT26*(1+'Lookup Lists'!$C$56)</f>
        <v>0</v>
      </c>
    </row>
    <row r="27" spans="1:52" s="19" customFormat="1" ht="12" customHeight="1">
      <c r="A27" s="18" t="str">
        <f>'Staff categories'!A11</f>
        <v>Position 7</v>
      </c>
      <c r="B27" s="36">
        <f>'Staff categories'!E11</f>
        <v>0</v>
      </c>
      <c r="C27" s="93" t="e">
        <f>B27*'Summary Full Cost'!#REF!</f>
        <v>#REF!</v>
      </c>
      <c r="D27" s="94" t="e">
        <f>C27/'Lookup Lists'!D$61</f>
        <v>#REF!</v>
      </c>
      <c r="E27" s="94" t="e">
        <f>C27/'Lookup Lists'!D$62</f>
        <v>#REF!</v>
      </c>
      <c r="F27" s="95" t="e">
        <f>C27/'Lookup Lists'!D$63</f>
        <v>#REF!</v>
      </c>
      <c r="G27" s="94"/>
      <c r="H27" s="93">
        <f t="shared" si="12"/>
        <v>0</v>
      </c>
      <c r="I27" s="169">
        <f>H27/'Lookup Lists'!$D$61</f>
        <v>0</v>
      </c>
      <c r="J27" s="169">
        <f>H27/'Lookup Lists'!$D$62</f>
        <v>0</v>
      </c>
      <c r="K27" s="170">
        <f>H27/'Lookup Lists'!$D$63</f>
        <v>0</v>
      </c>
      <c r="L27" s="94"/>
      <c r="M27" s="93">
        <f>H27*(1+'Lookup Lists'!$C$49)</f>
        <v>0</v>
      </c>
      <c r="N27" s="94">
        <f>I27*(1+'Lookup Lists'!$C$49)</f>
        <v>0</v>
      </c>
      <c r="O27" s="94">
        <f>J27*(1+'Lookup Lists'!$C$49)</f>
        <v>0</v>
      </c>
      <c r="P27" s="95">
        <f>K27*(1+'Lookup Lists'!$C$49)</f>
        <v>0</v>
      </c>
      <c r="Q27" s="94"/>
      <c r="R27" s="93">
        <f>M27*(1+'Lookup Lists'!$C$50)</f>
        <v>0</v>
      </c>
      <c r="S27" s="94">
        <f>N27*(1+'Lookup Lists'!$C$50)</f>
        <v>0</v>
      </c>
      <c r="T27" s="94">
        <f>O27*(1+'Lookup Lists'!$C$50)</f>
        <v>0</v>
      </c>
      <c r="U27" s="94">
        <f>P27*(1+'Lookup Lists'!$C$50)</f>
        <v>0</v>
      </c>
      <c r="V27" s="110"/>
      <c r="W27" s="93">
        <f>R27*(1+'Lookup Lists'!$C$51)</f>
        <v>0</v>
      </c>
      <c r="X27" s="94">
        <f>S27*(1+'Lookup Lists'!$C$51)</f>
        <v>0</v>
      </c>
      <c r="Y27" s="94">
        <f>T27*(1+'Lookup Lists'!$C$51)</f>
        <v>0</v>
      </c>
      <c r="Z27" s="94">
        <f>U27*(1+'Lookup Lists'!$C$51)</f>
        <v>0</v>
      </c>
      <c r="AA27" s="93"/>
      <c r="AB27" s="93">
        <f>W27*(1+'Lookup Lists'!$C$52)</f>
        <v>0</v>
      </c>
      <c r="AC27" s="94">
        <f>X27*(1+'Lookup Lists'!$C$52)</f>
        <v>0</v>
      </c>
      <c r="AD27" s="94">
        <f>Y27*(1+'Lookup Lists'!$C$52)</f>
        <v>0</v>
      </c>
      <c r="AE27" s="94">
        <f>Z27*(1+'Lookup Lists'!$C$52)</f>
        <v>0</v>
      </c>
      <c r="AF27" s="93"/>
      <c r="AG27" s="93">
        <f>AB27*(1+'Lookup Lists'!$C$53)</f>
        <v>0</v>
      </c>
      <c r="AH27" s="94">
        <f>AC27*(1+'Lookup Lists'!$C$53)</f>
        <v>0</v>
      </c>
      <c r="AI27" s="94">
        <f>AD27*(1+'Lookup Lists'!$C$53)</f>
        <v>0</v>
      </c>
      <c r="AJ27" s="95">
        <f>AE27*(1+'Lookup Lists'!$C$53)</f>
        <v>0</v>
      </c>
      <c r="AK27" s="94"/>
      <c r="AL27" s="93">
        <f>AG27*(1+'Lookup Lists'!$C$54)</f>
        <v>0</v>
      </c>
      <c r="AM27" s="94">
        <f>AH27*(1+'Lookup Lists'!$C$54)</f>
        <v>0</v>
      </c>
      <c r="AN27" s="94">
        <f>AI27*(1+'Lookup Lists'!$C$54)</f>
        <v>0</v>
      </c>
      <c r="AO27" s="95">
        <f>AJ27*(1+'Lookup Lists'!$C$54)</f>
        <v>0</v>
      </c>
      <c r="AQ27" s="93">
        <f>AL27*(1+'Lookup Lists'!$C$55)</f>
        <v>0</v>
      </c>
      <c r="AR27" s="94">
        <f>AM27*(1+'Lookup Lists'!$C$55)</f>
        <v>0</v>
      </c>
      <c r="AS27" s="94">
        <f>AN27*(1+'Lookup Lists'!$C$55)</f>
        <v>0</v>
      </c>
      <c r="AT27" s="95">
        <f>AO27*(1+'Lookup Lists'!$C$55)</f>
        <v>0</v>
      </c>
      <c r="AV27" s="93">
        <f>AQ27*(1+'Lookup Lists'!$C$56)</f>
        <v>0</v>
      </c>
      <c r="AW27" s="94">
        <f>AR27*(1+'Lookup Lists'!$C$56)</f>
        <v>0</v>
      </c>
      <c r="AX27" s="94">
        <f>AS27*(1+'Lookup Lists'!$C$56)</f>
        <v>0</v>
      </c>
      <c r="AY27" s="95">
        <f>AT27*(1+'Lookup Lists'!$C$56)</f>
        <v>0</v>
      </c>
    </row>
    <row r="28" spans="1:52" s="19" customFormat="1" ht="12" customHeight="1">
      <c r="A28" s="18" t="str">
        <f>'Staff categories'!A12</f>
        <v>Position 8</v>
      </c>
      <c r="B28" s="36">
        <f>'Staff categories'!E12</f>
        <v>0</v>
      </c>
      <c r="C28" s="93" t="e">
        <f>B28*'Summary Full Cost'!#REF!</f>
        <v>#REF!</v>
      </c>
      <c r="D28" s="94" t="e">
        <f>C28/'Lookup Lists'!D$61</f>
        <v>#REF!</v>
      </c>
      <c r="E28" s="94" t="e">
        <f>C28/'Lookup Lists'!D$62</f>
        <v>#REF!</v>
      </c>
      <c r="F28" s="95" t="e">
        <f>C28/'Lookup Lists'!D$63</f>
        <v>#REF!</v>
      </c>
      <c r="G28" s="94"/>
      <c r="H28" s="93">
        <f t="shared" si="12"/>
        <v>0</v>
      </c>
      <c r="I28" s="169">
        <f>H28/'Lookup Lists'!$D$61</f>
        <v>0</v>
      </c>
      <c r="J28" s="169">
        <f>H28/'Lookup Lists'!$D$62</f>
        <v>0</v>
      </c>
      <c r="K28" s="170">
        <f>H28/'Lookup Lists'!$D$63</f>
        <v>0</v>
      </c>
      <c r="L28" s="94"/>
      <c r="M28" s="93">
        <f>H28*(1+'Lookup Lists'!$C$49)</f>
        <v>0</v>
      </c>
      <c r="N28" s="94">
        <f>I28*(1+'Lookup Lists'!$C$49)</f>
        <v>0</v>
      </c>
      <c r="O28" s="94">
        <f>J28*(1+'Lookup Lists'!$C$49)</f>
        <v>0</v>
      </c>
      <c r="P28" s="95">
        <f>K28*(1+'Lookup Lists'!$C$49)</f>
        <v>0</v>
      </c>
      <c r="Q28" s="94"/>
      <c r="R28" s="93">
        <f>M28*(1+'Lookup Lists'!$C$50)</f>
        <v>0</v>
      </c>
      <c r="S28" s="94">
        <f>N28*(1+'Lookup Lists'!$C$50)</f>
        <v>0</v>
      </c>
      <c r="T28" s="94">
        <f>O28*(1+'Lookup Lists'!$C$50)</f>
        <v>0</v>
      </c>
      <c r="U28" s="94">
        <f>P28*(1+'Lookup Lists'!$C$50)</f>
        <v>0</v>
      </c>
      <c r="V28" s="110"/>
      <c r="W28" s="93">
        <f>R28*(1+'Lookup Lists'!$C$51)</f>
        <v>0</v>
      </c>
      <c r="X28" s="94">
        <f>S28*(1+'Lookup Lists'!$C$51)</f>
        <v>0</v>
      </c>
      <c r="Y28" s="94">
        <f>T28*(1+'Lookup Lists'!$C$51)</f>
        <v>0</v>
      </c>
      <c r="Z28" s="94">
        <f>U28*(1+'Lookup Lists'!$C$51)</f>
        <v>0</v>
      </c>
      <c r="AA28" s="93"/>
      <c r="AB28" s="93">
        <f>W28*(1+'Lookup Lists'!$C$52)</f>
        <v>0</v>
      </c>
      <c r="AC28" s="94">
        <f>X28*(1+'Lookup Lists'!$C$52)</f>
        <v>0</v>
      </c>
      <c r="AD28" s="94">
        <f>Y28*(1+'Lookup Lists'!$C$52)</f>
        <v>0</v>
      </c>
      <c r="AE28" s="94">
        <f>Z28*(1+'Lookup Lists'!$C$52)</f>
        <v>0</v>
      </c>
      <c r="AF28" s="93"/>
      <c r="AG28" s="93">
        <f>AB28*(1+'Lookup Lists'!$C$53)</f>
        <v>0</v>
      </c>
      <c r="AH28" s="94">
        <f>AC28*(1+'Lookup Lists'!$C$53)</f>
        <v>0</v>
      </c>
      <c r="AI28" s="94">
        <f>AD28*(1+'Lookup Lists'!$C$53)</f>
        <v>0</v>
      </c>
      <c r="AJ28" s="95">
        <f>AE28*(1+'Lookup Lists'!$C$53)</f>
        <v>0</v>
      </c>
      <c r="AK28" s="94"/>
      <c r="AL28" s="93">
        <f>AG28*(1+'Lookup Lists'!$C$54)</f>
        <v>0</v>
      </c>
      <c r="AM28" s="94">
        <f>AH28*(1+'Lookup Lists'!$C$54)</f>
        <v>0</v>
      </c>
      <c r="AN28" s="94">
        <f>AI28*(1+'Lookup Lists'!$C$54)</f>
        <v>0</v>
      </c>
      <c r="AO28" s="95">
        <f>AJ28*(1+'Lookup Lists'!$C$54)</f>
        <v>0</v>
      </c>
      <c r="AQ28" s="93">
        <f>AL28*(1+'Lookup Lists'!$C$55)</f>
        <v>0</v>
      </c>
      <c r="AR28" s="94">
        <f>AM28*(1+'Lookup Lists'!$C$55)</f>
        <v>0</v>
      </c>
      <c r="AS28" s="94">
        <f>AN28*(1+'Lookup Lists'!$C$55)</f>
        <v>0</v>
      </c>
      <c r="AT28" s="95">
        <f>AO28*(1+'Lookup Lists'!$C$55)</f>
        <v>0</v>
      </c>
      <c r="AV28" s="93">
        <f>AQ28*(1+'Lookup Lists'!$C$56)</f>
        <v>0</v>
      </c>
      <c r="AW28" s="94">
        <f>AR28*(1+'Lookup Lists'!$C$56)</f>
        <v>0</v>
      </c>
      <c r="AX28" s="94">
        <f>AS28*(1+'Lookup Lists'!$C$56)</f>
        <v>0</v>
      </c>
      <c r="AY28" s="95">
        <f>AT28*(1+'Lookup Lists'!$C$56)</f>
        <v>0</v>
      </c>
    </row>
    <row r="29" spans="1:52" s="19" customFormat="1" ht="12" customHeight="1">
      <c r="A29" s="18" t="str">
        <f>'Staff categories'!A13</f>
        <v>Position 9</v>
      </c>
      <c r="B29" s="36">
        <f>'Staff categories'!E13</f>
        <v>0</v>
      </c>
      <c r="C29" s="93" t="e">
        <f>B29*'Summary Full Cost'!#REF!</f>
        <v>#REF!</v>
      </c>
      <c r="D29" s="94" t="e">
        <f>C29/'Lookup Lists'!D$61</f>
        <v>#REF!</v>
      </c>
      <c r="E29" s="94" t="e">
        <f>C29/'Lookup Lists'!D$62</f>
        <v>#REF!</v>
      </c>
      <c r="F29" s="95" t="e">
        <f>C29/'Lookup Lists'!D$63</f>
        <v>#REF!</v>
      </c>
      <c r="G29" s="94"/>
      <c r="H29" s="93">
        <f t="shared" si="12"/>
        <v>0</v>
      </c>
      <c r="I29" s="169">
        <f>H29/'Lookup Lists'!$D$61</f>
        <v>0</v>
      </c>
      <c r="J29" s="169">
        <f>H29/'Lookup Lists'!$D$62</f>
        <v>0</v>
      </c>
      <c r="K29" s="170">
        <f>H29/'Lookup Lists'!$D$63</f>
        <v>0</v>
      </c>
      <c r="L29" s="94"/>
      <c r="M29" s="93">
        <f>H29*(1+'Lookup Lists'!$C$49)</f>
        <v>0</v>
      </c>
      <c r="N29" s="94">
        <f>I29*(1+'Lookup Lists'!$C$49)</f>
        <v>0</v>
      </c>
      <c r="O29" s="94">
        <f>J29*(1+'Lookup Lists'!$C$49)</f>
        <v>0</v>
      </c>
      <c r="P29" s="95">
        <f>K29*(1+'Lookup Lists'!$C$49)</f>
        <v>0</v>
      </c>
      <c r="Q29" s="94"/>
      <c r="R29" s="93">
        <f>M29*(1+'Lookup Lists'!$C$50)</f>
        <v>0</v>
      </c>
      <c r="S29" s="94">
        <f>N29*(1+'Lookup Lists'!$C$50)</f>
        <v>0</v>
      </c>
      <c r="T29" s="94">
        <f>O29*(1+'Lookup Lists'!$C$50)</f>
        <v>0</v>
      </c>
      <c r="U29" s="94">
        <f>P29*(1+'Lookup Lists'!$C$50)</f>
        <v>0</v>
      </c>
      <c r="V29" s="110"/>
      <c r="W29" s="93">
        <f>R29*(1+'Lookup Lists'!$C$51)</f>
        <v>0</v>
      </c>
      <c r="X29" s="94">
        <f>S29*(1+'Lookup Lists'!$C$51)</f>
        <v>0</v>
      </c>
      <c r="Y29" s="94">
        <f>T29*(1+'Lookup Lists'!$C$51)</f>
        <v>0</v>
      </c>
      <c r="Z29" s="94">
        <f>U29*(1+'Lookup Lists'!$C$51)</f>
        <v>0</v>
      </c>
      <c r="AA29" s="93"/>
      <c r="AB29" s="93">
        <f>W29*(1+'Lookup Lists'!$C$52)</f>
        <v>0</v>
      </c>
      <c r="AC29" s="94">
        <f>X29*(1+'Lookup Lists'!$C$52)</f>
        <v>0</v>
      </c>
      <c r="AD29" s="94">
        <f>Y29*(1+'Lookup Lists'!$C$52)</f>
        <v>0</v>
      </c>
      <c r="AE29" s="94">
        <f>Z29*(1+'Lookup Lists'!$C$52)</f>
        <v>0</v>
      </c>
      <c r="AF29" s="93"/>
      <c r="AG29" s="93">
        <f>AB29*(1+'Lookup Lists'!$C$53)</f>
        <v>0</v>
      </c>
      <c r="AH29" s="94">
        <f>AC29*(1+'Lookup Lists'!$C$53)</f>
        <v>0</v>
      </c>
      <c r="AI29" s="94">
        <f>AD29*(1+'Lookup Lists'!$C$53)</f>
        <v>0</v>
      </c>
      <c r="AJ29" s="95">
        <f>AE29*(1+'Lookup Lists'!$C$53)</f>
        <v>0</v>
      </c>
      <c r="AK29" s="94"/>
      <c r="AL29" s="93">
        <f>AG29*(1+'Lookup Lists'!$C$54)</f>
        <v>0</v>
      </c>
      <c r="AM29" s="94">
        <f>AH29*(1+'Lookup Lists'!$C$54)</f>
        <v>0</v>
      </c>
      <c r="AN29" s="94">
        <f>AI29*(1+'Lookup Lists'!$C$54)</f>
        <v>0</v>
      </c>
      <c r="AO29" s="95">
        <f>AJ29*(1+'Lookup Lists'!$C$54)</f>
        <v>0</v>
      </c>
      <c r="AQ29" s="93">
        <f>AL29*(1+'Lookup Lists'!$C$55)</f>
        <v>0</v>
      </c>
      <c r="AR29" s="94">
        <f>AM29*(1+'Lookup Lists'!$C$55)</f>
        <v>0</v>
      </c>
      <c r="AS29" s="94">
        <f>AN29*(1+'Lookup Lists'!$C$55)</f>
        <v>0</v>
      </c>
      <c r="AT29" s="95">
        <f>AO29*(1+'Lookup Lists'!$C$55)</f>
        <v>0</v>
      </c>
      <c r="AV29" s="93">
        <f>AQ29*(1+'Lookup Lists'!$C$56)</f>
        <v>0</v>
      </c>
      <c r="AW29" s="94">
        <f>AR29*(1+'Lookup Lists'!$C$56)</f>
        <v>0</v>
      </c>
      <c r="AX29" s="94">
        <f>AS29*(1+'Lookup Lists'!$C$56)</f>
        <v>0</v>
      </c>
      <c r="AY29" s="95">
        <f>AT29*(1+'Lookup Lists'!$C$56)</f>
        <v>0</v>
      </c>
    </row>
    <row r="30" spans="1:52" s="19" customFormat="1" ht="12" customHeight="1">
      <c r="A30" s="18" t="str">
        <f>'Staff categories'!A14</f>
        <v>Position 10</v>
      </c>
      <c r="B30" s="36">
        <f>'Staff categories'!E14</f>
        <v>0</v>
      </c>
      <c r="C30" s="93" t="e">
        <f>B30*'Summary Full Cost'!#REF!</f>
        <v>#REF!</v>
      </c>
      <c r="D30" s="94" t="e">
        <f>C30/'Lookup Lists'!D$61</f>
        <v>#REF!</v>
      </c>
      <c r="E30" s="94" t="e">
        <f>C30/'Lookup Lists'!D$62</f>
        <v>#REF!</v>
      </c>
      <c r="F30" s="95" t="e">
        <f>C30/'Lookup Lists'!D$63</f>
        <v>#REF!</v>
      </c>
      <c r="G30" s="94"/>
      <c r="H30" s="93">
        <f t="shared" si="12"/>
        <v>0</v>
      </c>
      <c r="I30" s="169">
        <f>H30/'Lookup Lists'!$D$61</f>
        <v>0</v>
      </c>
      <c r="J30" s="169">
        <f>H30/'Lookup Lists'!$D$62</f>
        <v>0</v>
      </c>
      <c r="K30" s="170">
        <f>H30/'Lookup Lists'!$D$63</f>
        <v>0</v>
      </c>
      <c r="L30" s="94"/>
      <c r="M30" s="93">
        <f>H30*(1+'Lookup Lists'!$C$49)</f>
        <v>0</v>
      </c>
      <c r="N30" s="94">
        <f>I30*(1+'Lookup Lists'!$C$49)</f>
        <v>0</v>
      </c>
      <c r="O30" s="94">
        <f>J30*(1+'Lookup Lists'!$C$49)</f>
        <v>0</v>
      </c>
      <c r="P30" s="95">
        <f>K30*(1+'Lookup Lists'!$C$49)</f>
        <v>0</v>
      </c>
      <c r="Q30" s="94"/>
      <c r="R30" s="93">
        <f>M30*(1+'Lookup Lists'!$C$50)</f>
        <v>0</v>
      </c>
      <c r="S30" s="94">
        <f>N30*(1+'Lookup Lists'!$C$50)</f>
        <v>0</v>
      </c>
      <c r="T30" s="94">
        <f>O30*(1+'Lookup Lists'!$C$50)</f>
        <v>0</v>
      </c>
      <c r="U30" s="94">
        <f>P30*(1+'Lookup Lists'!$C$50)</f>
        <v>0</v>
      </c>
      <c r="V30" s="110"/>
      <c r="W30" s="93">
        <f>R30*(1+'Lookup Lists'!$C$51)</f>
        <v>0</v>
      </c>
      <c r="X30" s="94">
        <f>S30*(1+'Lookup Lists'!$C$51)</f>
        <v>0</v>
      </c>
      <c r="Y30" s="94">
        <f>T30*(1+'Lookup Lists'!$C$51)</f>
        <v>0</v>
      </c>
      <c r="Z30" s="94">
        <f>U30*(1+'Lookup Lists'!$C$51)</f>
        <v>0</v>
      </c>
      <c r="AA30" s="93"/>
      <c r="AB30" s="93">
        <f>W30*(1+'Lookup Lists'!$C$52)</f>
        <v>0</v>
      </c>
      <c r="AC30" s="94">
        <f>X30*(1+'Lookup Lists'!$C$52)</f>
        <v>0</v>
      </c>
      <c r="AD30" s="94">
        <f>Y30*(1+'Lookup Lists'!$C$52)</f>
        <v>0</v>
      </c>
      <c r="AE30" s="94">
        <f>Z30*(1+'Lookup Lists'!$C$52)</f>
        <v>0</v>
      </c>
      <c r="AF30" s="93"/>
      <c r="AG30" s="93">
        <f>AB30*(1+'Lookup Lists'!$C$53)</f>
        <v>0</v>
      </c>
      <c r="AH30" s="94">
        <f>AC30*(1+'Lookup Lists'!$C$53)</f>
        <v>0</v>
      </c>
      <c r="AI30" s="94">
        <f>AD30*(1+'Lookup Lists'!$C$53)</f>
        <v>0</v>
      </c>
      <c r="AJ30" s="95">
        <f>AE30*(1+'Lookup Lists'!$C$53)</f>
        <v>0</v>
      </c>
      <c r="AK30" s="94"/>
      <c r="AL30" s="93">
        <f>AG30*(1+'Lookup Lists'!$C$54)</f>
        <v>0</v>
      </c>
      <c r="AM30" s="94">
        <f>AH30*(1+'Lookup Lists'!$C$54)</f>
        <v>0</v>
      </c>
      <c r="AN30" s="94">
        <f>AI30*(1+'Lookup Lists'!$C$54)</f>
        <v>0</v>
      </c>
      <c r="AO30" s="95">
        <f>AJ30*(1+'Lookup Lists'!$C$54)</f>
        <v>0</v>
      </c>
      <c r="AQ30" s="93">
        <f>AL30*(1+'Lookup Lists'!$C$55)</f>
        <v>0</v>
      </c>
      <c r="AR30" s="94">
        <f>AM30*(1+'Lookup Lists'!$C$55)</f>
        <v>0</v>
      </c>
      <c r="AS30" s="94">
        <f>AN30*(1+'Lookup Lists'!$C$55)</f>
        <v>0</v>
      </c>
      <c r="AT30" s="95">
        <f>AO30*(1+'Lookup Lists'!$C$55)</f>
        <v>0</v>
      </c>
      <c r="AV30" s="93">
        <f>AQ30*(1+'Lookup Lists'!$C$56)</f>
        <v>0</v>
      </c>
      <c r="AW30" s="94">
        <f>AR30*(1+'Lookup Lists'!$C$56)</f>
        <v>0</v>
      </c>
      <c r="AX30" s="94">
        <f>AS30*(1+'Lookup Lists'!$C$56)</f>
        <v>0</v>
      </c>
      <c r="AY30" s="95">
        <f>AT30*(1+'Lookup Lists'!$C$56)</f>
        <v>0</v>
      </c>
    </row>
    <row r="31" spans="1:52" s="35" customFormat="1" ht="13.5" customHeight="1">
      <c r="A31" s="18" t="str">
        <f>'Staff categories'!A15</f>
        <v>etc</v>
      </c>
      <c r="B31" s="36">
        <f>'Staff categories'!E15</f>
        <v>0</v>
      </c>
      <c r="C31" s="93" t="e">
        <f>B31*'Summary Full Cost'!#REF!</f>
        <v>#REF!</v>
      </c>
      <c r="D31" s="94" t="e">
        <f>C31/'Lookup Lists'!D$61</f>
        <v>#REF!</v>
      </c>
      <c r="E31" s="94" t="e">
        <f>C31/'Lookup Lists'!D$62</f>
        <v>#REF!</v>
      </c>
      <c r="F31" s="95" t="e">
        <f>C31/'Lookup Lists'!D$63</f>
        <v>#REF!</v>
      </c>
      <c r="G31" s="94"/>
      <c r="H31" s="93">
        <f t="shared" si="12"/>
        <v>0</v>
      </c>
      <c r="I31" s="169">
        <f>H31/'Lookup Lists'!$D$61</f>
        <v>0</v>
      </c>
      <c r="J31" s="169">
        <f>H31/'Lookup Lists'!$D$62</f>
        <v>0</v>
      </c>
      <c r="K31" s="170">
        <f>H31/'Lookup Lists'!$D$63</f>
        <v>0</v>
      </c>
      <c r="L31" s="95"/>
      <c r="M31" s="93">
        <f>H31*(1+'Lookup Lists'!$C$49)</f>
        <v>0</v>
      </c>
      <c r="N31" s="94">
        <f>I31*(1+'Lookup Lists'!$C$49)</f>
        <v>0</v>
      </c>
      <c r="O31" s="94">
        <f>J31*(1+'Lookup Lists'!$C$49)</f>
        <v>0</v>
      </c>
      <c r="P31" s="95">
        <f>K31*(1+'Lookup Lists'!$C$49)</f>
        <v>0</v>
      </c>
      <c r="Q31" s="94"/>
      <c r="R31" s="93">
        <f>M31*(1+'Lookup Lists'!$C$50)</f>
        <v>0</v>
      </c>
      <c r="S31" s="94">
        <f>N31*(1+'Lookup Lists'!$C$50)</f>
        <v>0</v>
      </c>
      <c r="T31" s="94">
        <f>O31*(1+'Lookup Lists'!$C$50)</f>
        <v>0</v>
      </c>
      <c r="U31" s="94">
        <f>P31*(1+'Lookup Lists'!$C$50)</f>
        <v>0</v>
      </c>
      <c r="V31" s="110"/>
      <c r="W31" s="93">
        <f>R31*(1+'Lookup Lists'!$C$51)</f>
        <v>0</v>
      </c>
      <c r="X31" s="94">
        <f>S31*(1+'Lookup Lists'!$C$51)</f>
        <v>0</v>
      </c>
      <c r="Y31" s="94">
        <f>T31*(1+'Lookup Lists'!$C$51)</f>
        <v>0</v>
      </c>
      <c r="Z31" s="94">
        <f>U31*(1+'Lookup Lists'!$C$51)</f>
        <v>0</v>
      </c>
      <c r="AA31" s="93"/>
      <c r="AB31" s="93">
        <f>W31*(1+'Lookup Lists'!$C$52)</f>
        <v>0</v>
      </c>
      <c r="AC31" s="94">
        <f>X31*(1+'Lookup Lists'!$C$52)</f>
        <v>0</v>
      </c>
      <c r="AD31" s="94">
        <f>Y31*(1+'Lookup Lists'!$C$52)</f>
        <v>0</v>
      </c>
      <c r="AE31" s="94">
        <f>Z31*(1+'Lookup Lists'!$C$52)</f>
        <v>0</v>
      </c>
      <c r="AF31" s="93"/>
      <c r="AG31" s="93">
        <f>AB31*(1+'Lookup Lists'!$C$53)</f>
        <v>0</v>
      </c>
      <c r="AH31" s="94">
        <f>AC31*(1+'Lookup Lists'!$C$53)</f>
        <v>0</v>
      </c>
      <c r="AI31" s="94">
        <f>AD31*(1+'Lookup Lists'!$C$53)</f>
        <v>0</v>
      </c>
      <c r="AJ31" s="95">
        <f>AE31*(1+'Lookup Lists'!$C$53)</f>
        <v>0</v>
      </c>
      <c r="AK31" s="94"/>
      <c r="AL31" s="93">
        <f>AG31*(1+'Lookup Lists'!$C$54)</f>
        <v>0</v>
      </c>
      <c r="AM31" s="94">
        <f>AH31*(1+'Lookup Lists'!$C$54)</f>
        <v>0</v>
      </c>
      <c r="AN31" s="94">
        <f>AI31*(1+'Lookup Lists'!$C$54)</f>
        <v>0</v>
      </c>
      <c r="AO31" s="95">
        <f>AJ31*(1+'Lookup Lists'!$C$54)</f>
        <v>0</v>
      </c>
      <c r="AQ31" s="93">
        <f>AL31*(1+'Lookup Lists'!$C$55)</f>
        <v>0</v>
      </c>
      <c r="AR31" s="94">
        <f>AM31*(1+'Lookup Lists'!$C$55)</f>
        <v>0</v>
      </c>
      <c r="AS31" s="94">
        <f>AN31*(1+'Lookup Lists'!$C$55)</f>
        <v>0</v>
      </c>
      <c r="AT31" s="95">
        <f>AO31*(1+'Lookup Lists'!$C$55)</f>
        <v>0</v>
      </c>
      <c r="AV31" s="93">
        <f>AQ31*(1+'Lookup Lists'!$C$56)</f>
        <v>0</v>
      </c>
      <c r="AW31" s="94">
        <f>AR31*(1+'Lookup Lists'!$C$56)</f>
        <v>0</v>
      </c>
      <c r="AX31" s="94">
        <f>AS31*(1+'Lookup Lists'!$C$56)</f>
        <v>0</v>
      </c>
      <c r="AY31" s="95">
        <f>AT31*(1+'Lookup Lists'!$C$56)</f>
        <v>0</v>
      </c>
    </row>
    <row r="32" spans="1:52" ht="16">
      <c r="A32" s="494" t="s">
        <v>121</v>
      </c>
      <c r="B32" s="99"/>
      <c r="C32" s="545">
        <f>1066991*1.026</f>
        <v>1094732.7660000001</v>
      </c>
      <c r="D32" s="546">
        <f>C32/$P$46</f>
        <v>101364.145</v>
      </c>
      <c r="E32" s="546">
        <f>C32/$P$47</f>
        <v>5727.1873221261158</v>
      </c>
      <c r="F32" s="547">
        <f>C32/$P$48</f>
        <v>814.5333080357143</v>
      </c>
      <c r="G32" s="94"/>
      <c r="H32" s="508">
        <f>C32</f>
        <v>1094732.7660000001</v>
      </c>
      <c r="I32" s="509">
        <f>H32/$P$46</f>
        <v>101364.145</v>
      </c>
      <c r="J32" s="509">
        <f>H32/$P$47</f>
        <v>5727.1873221261158</v>
      </c>
      <c r="K32" s="510">
        <f>H32/$P$48</f>
        <v>814.5333080357143</v>
      </c>
      <c r="L32" s="94"/>
      <c r="M32" s="93">
        <f>H32*(1+'Lookup Lists'!$C$49)</f>
        <v>1171364.0596200002</v>
      </c>
      <c r="N32" s="93">
        <f>I32*(1+'Lookup Lists'!$C$49)</f>
        <v>108459.63515000002</v>
      </c>
      <c r="O32" s="93">
        <f>J32*(1+'Lookup Lists'!$C$49)</f>
        <v>6128.0904346749439</v>
      </c>
      <c r="P32" s="107">
        <f>K32*(1+'Lookup Lists'!$C$49)</f>
        <v>871.55063959821439</v>
      </c>
      <c r="Q32" s="94"/>
      <c r="R32" s="93">
        <f>M32*(1+'Lookup Lists'!$C$50)</f>
        <v>1253359.5437934003</v>
      </c>
      <c r="S32" s="94">
        <f>N32*(1+'Lookup Lists'!$C$50)</f>
        <v>116051.80961050003</v>
      </c>
      <c r="T32" s="94">
        <f>O32*(1+'Lookup Lists'!$C$50)</f>
        <v>6557.0567651021902</v>
      </c>
      <c r="U32" s="94">
        <f>P32*(1+'Lookup Lists'!$C$50)</f>
        <v>932.5591843700895</v>
      </c>
      <c r="V32" s="110"/>
      <c r="W32" s="93">
        <f>R32*(1+'Lookup Lists'!$C$51)</f>
        <v>1341094.7118589384</v>
      </c>
      <c r="X32" s="94">
        <f>S32*(1+'Lookup Lists'!$C$51)</f>
        <v>124175.43628323505</v>
      </c>
      <c r="Y32" s="94">
        <f>T32*(1+'Lookup Lists'!$C$51)</f>
        <v>7016.0507386593436</v>
      </c>
      <c r="Z32" s="94">
        <f>U32*(1+'Lookup Lists'!$C$51)</f>
        <v>997.83832727599577</v>
      </c>
      <c r="AA32" s="93"/>
      <c r="AB32" s="93">
        <f>W32*(1+'Lookup Lists'!$C$52)</f>
        <v>1434971.3416890642</v>
      </c>
      <c r="AC32" s="94">
        <f>X32*(1+'Lookup Lists'!$C$52)</f>
        <v>132867.71682306152</v>
      </c>
      <c r="AD32" s="94">
        <f>Y32*(1+'Lookup Lists'!$C$52)</f>
        <v>7507.1742903654977</v>
      </c>
      <c r="AE32" s="94">
        <f>Z32*(1+'Lookup Lists'!$C$52)</f>
        <v>1067.6870101853156</v>
      </c>
      <c r="AF32" s="93"/>
      <c r="AG32" s="93">
        <f>AB32*(1+'Lookup Lists'!$C$53)</f>
        <v>1535419.3356072986</v>
      </c>
      <c r="AH32" s="94">
        <f>AC32*(1+'Lookup Lists'!$C$53)</f>
        <v>142168.45700067584</v>
      </c>
      <c r="AI32" s="94">
        <f>AD32*(1+'Lookup Lists'!$C$53)</f>
        <v>8032.676490691083</v>
      </c>
      <c r="AJ32" s="95">
        <f>AE32*(1+'Lookup Lists'!$C$53)</f>
        <v>1142.4251008982876</v>
      </c>
      <c r="AK32" s="94"/>
      <c r="AL32" s="93">
        <f>AG32*(1+'Lookup Lists'!$C$54)</f>
        <v>1642898.6890998096</v>
      </c>
      <c r="AM32" s="94">
        <f>AH32*(1+'Lookup Lists'!$C$54)</f>
        <v>152120.24899072316</v>
      </c>
      <c r="AN32" s="94">
        <f>AI32*(1+'Lookup Lists'!$C$54)</f>
        <v>8594.9638450394596</v>
      </c>
      <c r="AO32" s="95">
        <f>AJ32*(1+'Lookup Lists'!$C$54)</f>
        <v>1222.3948579611679</v>
      </c>
      <c r="AQ32" s="93">
        <f>AL32*(1+'Lookup Lists'!$C$55)</f>
        <v>1757901.5973367963</v>
      </c>
      <c r="AR32" s="94">
        <f>AM32*(1+'Lookup Lists'!$C$55)</f>
        <v>162768.6664200738</v>
      </c>
      <c r="AS32" s="94">
        <f>AN32*(1+'Lookup Lists'!$C$55)</f>
        <v>9196.6113141922215</v>
      </c>
      <c r="AT32" s="95">
        <f>AO32*(1+'Lookup Lists'!$C$55)</f>
        <v>1307.9624980184497</v>
      </c>
      <c r="AV32" s="93">
        <f>AQ32*(1+'Lookup Lists'!$C$56)</f>
        <v>1880954.7091503723</v>
      </c>
      <c r="AW32" s="94">
        <f>AR32*(1+'Lookup Lists'!$C$56)</f>
        <v>174162.47306947899</v>
      </c>
      <c r="AX32" s="94">
        <f>AS32*(1+'Lookup Lists'!$C$56)</f>
        <v>9840.3741061856781</v>
      </c>
      <c r="AY32" s="95">
        <f>AT32*(1+'Lookup Lists'!$C$56)</f>
        <v>1399.5198728797411</v>
      </c>
    </row>
    <row r="33" spans="1:51" ht="16">
      <c r="A33" s="494" t="s">
        <v>182</v>
      </c>
      <c r="B33" s="99"/>
      <c r="C33" s="545">
        <f>790107*1.026</f>
        <v>810649.78200000001</v>
      </c>
      <c r="D33" s="546">
        <f t="shared" ref="D33:D39" si="13">C33/$P$46</f>
        <v>75060.164999999994</v>
      </c>
      <c r="E33" s="546">
        <f t="shared" ref="E33:E39" si="14">C33/$P$47</f>
        <v>4240.9830950055803</v>
      </c>
      <c r="F33" s="547">
        <f t="shared" ref="F33:F39" si="15">C33/$P$48</f>
        <v>603.16204017857149</v>
      </c>
      <c r="G33" s="94"/>
      <c r="H33" s="508">
        <f t="shared" ref="H33:H37" si="16">C33</f>
        <v>810649.78200000001</v>
      </c>
      <c r="I33" s="509">
        <f t="shared" ref="I33:I39" si="17">H33/$P$46</f>
        <v>75060.164999999994</v>
      </c>
      <c r="J33" s="509">
        <f t="shared" ref="J33:J39" si="18">H33/$P$47</f>
        <v>4240.9830950055803</v>
      </c>
      <c r="K33" s="510">
        <f t="shared" ref="K33:K39" si="19">H33/$P$48</f>
        <v>603.16204017857149</v>
      </c>
      <c r="L33" s="94"/>
      <c r="M33" s="93">
        <f>H33*(1+'Lookup Lists'!$C$49)</f>
        <v>867395.26674000011</v>
      </c>
      <c r="N33" s="93">
        <f>I33*(1+'Lookup Lists'!$C$49)</f>
        <v>80314.376550000001</v>
      </c>
      <c r="O33" s="93">
        <f>J33*(1+'Lookup Lists'!$C$49)</f>
        <v>4537.851911655971</v>
      </c>
      <c r="P33" s="107">
        <f>K33*(1+'Lookup Lists'!$C$49)</f>
        <v>645.38338299107158</v>
      </c>
      <c r="Q33" s="94"/>
      <c r="R33" s="93">
        <f>M33*(1+'Lookup Lists'!$C$50)</f>
        <v>928112.93541180016</v>
      </c>
      <c r="S33" s="94">
        <f>N33*(1+'Lookup Lists'!$C$50)</f>
        <v>85936.382908500003</v>
      </c>
      <c r="T33" s="94">
        <f>O33*(1+'Lookup Lists'!$C$50)</f>
        <v>4855.5015454718896</v>
      </c>
      <c r="U33" s="94">
        <f>P33*(1+'Lookup Lists'!$C$50)</f>
        <v>690.56021980044659</v>
      </c>
      <c r="V33" s="110"/>
      <c r="W33" s="93">
        <f>R33*(1+'Lookup Lists'!$C$51)</f>
        <v>993080.84089062619</v>
      </c>
      <c r="X33" s="94">
        <f>S33*(1+'Lookup Lists'!$C$51)</f>
        <v>91951.929712095007</v>
      </c>
      <c r="Y33" s="94">
        <f>T33*(1+'Lookup Lists'!$C$51)</f>
        <v>5195.3866536549222</v>
      </c>
      <c r="Z33" s="94">
        <f>U33*(1+'Lookup Lists'!$C$51)</f>
        <v>738.89943518647794</v>
      </c>
      <c r="AA33" s="93"/>
      <c r="AB33" s="93">
        <f>W33*(1+'Lookup Lists'!$C$52)</f>
        <v>1062596.4997529702</v>
      </c>
      <c r="AC33" s="94">
        <f>X33*(1+'Lookup Lists'!$C$52)</f>
        <v>98388.564791941666</v>
      </c>
      <c r="AD33" s="94">
        <f>Y33*(1+'Lookup Lists'!$C$52)</f>
        <v>5559.0637194107667</v>
      </c>
      <c r="AE33" s="94">
        <f>Z33*(1+'Lookup Lists'!$C$52)</f>
        <v>790.62239564953143</v>
      </c>
      <c r="AF33" s="93"/>
      <c r="AG33" s="93">
        <f>AB33*(1+'Lookup Lists'!$C$53)</f>
        <v>1136978.2547356782</v>
      </c>
      <c r="AH33" s="94">
        <f>AC33*(1+'Lookup Lists'!$C$53)</f>
        <v>105275.76432737759</v>
      </c>
      <c r="AI33" s="94">
        <f>AD33*(1+'Lookup Lists'!$C$53)</f>
        <v>5948.1981797695207</v>
      </c>
      <c r="AJ33" s="95">
        <f>AE33*(1+'Lookup Lists'!$C$53)</f>
        <v>845.96596334499873</v>
      </c>
      <c r="AK33" s="94"/>
      <c r="AL33" s="93">
        <f>AG33*(1+'Lookup Lists'!$C$54)</f>
        <v>1216566.7325671758</v>
      </c>
      <c r="AM33" s="94">
        <f>AH33*(1+'Lookup Lists'!$C$54)</f>
        <v>112645.06783029402</v>
      </c>
      <c r="AN33" s="94">
        <f>AI33*(1+'Lookup Lists'!$C$54)</f>
        <v>6364.5720523533873</v>
      </c>
      <c r="AO33" s="95">
        <f>AJ33*(1+'Lookup Lists'!$C$54)</f>
        <v>905.18358077914866</v>
      </c>
      <c r="AQ33" s="93">
        <f>AL33*(1+'Lookup Lists'!$C$55)</f>
        <v>1301726.4038468781</v>
      </c>
      <c r="AR33" s="94">
        <f>AM33*(1+'Lookup Lists'!$C$55)</f>
        <v>120530.22257841461</v>
      </c>
      <c r="AS33" s="94">
        <f>AN33*(1+'Lookup Lists'!$C$55)</f>
        <v>6810.0920960181247</v>
      </c>
      <c r="AT33" s="95">
        <f>AO33*(1+'Lookup Lists'!$C$55)</f>
        <v>968.54643143368912</v>
      </c>
      <c r="AV33" s="93">
        <f>AQ33*(1+'Lookup Lists'!$C$56)</f>
        <v>1392847.2521161595</v>
      </c>
      <c r="AW33" s="94">
        <f>AR33*(1+'Lookup Lists'!$C$56)</f>
        <v>128967.33815890364</v>
      </c>
      <c r="AX33" s="94">
        <f>AS33*(1+'Lookup Lists'!$C$56)</f>
        <v>7286.7985427393942</v>
      </c>
      <c r="AY33" s="95">
        <f>AT33*(1+'Lookup Lists'!$C$56)</f>
        <v>1036.3446816340474</v>
      </c>
    </row>
    <row r="34" spans="1:51" ht="16">
      <c r="A34" s="494" t="s">
        <v>183</v>
      </c>
      <c r="B34" s="99"/>
      <c r="C34" s="545">
        <f>643880*1.026</f>
        <v>660620.88</v>
      </c>
      <c r="D34" s="546">
        <f t="shared" si="13"/>
        <v>61168.6</v>
      </c>
      <c r="E34" s="546">
        <f t="shared" si="14"/>
        <v>3456.0941685267858</v>
      </c>
      <c r="F34" s="547">
        <f t="shared" si="15"/>
        <v>491.53339285714287</v>
      </c>
      <c r="G34" s="94"/>
      <c r="H34" s="508">
        <f t="shared" si="16"/>
        <v>660620.88</v>
      </c>
      <c r="I34" s="509">
        <f t="shared" si="17"/>
        <v>61168.6</v>
      </c>
      <c r="J34" s="509">
        <f t="shared" si="18"/>
        <v>3456.0941685267858</v>
      </c>
      <c r="K34" s="510">
        <f t="shared" si="19"/>
        <v>491.53339285714287</v>
      </c>
      <c r="L34" s="94"/>
      <c r="M34" s="93">
        <f>H34*(1+'Lookup Lists'!$C$49)</f>
        <v>706864.34160000004</v>
      </c>
      <c r="N34" s="93">
        <f>I34*(1+'Lookup Lists'!$C$49)</f>
        <v>65450.402000000002</v>
      </c>
      <c r="O34" s="93">
        <f>J34*(1+'Lookup Lists'!$C$49)</f>
        <v>3698.0207603236609</v>
      </c>
      <c r="P34" s="107">
        <f>K34*(1+'Lookup Lists'!$C$49)</f>
        <v>525.94073035714291</v>
      </c>
      <c r="Q34" s="94"/>
      <c r="R34" s="93">
        <f>M34*(1+'Lookup Lists'!$C$50)</f>
        <v>756344.84551200015</v>
      </c>
      <c r="S34" s="94">
        <f>N34*(1+'Lookup Lists'!$C$50)</f>
        <v>70031.930140000011</v>
      </c>
      <c r="T34" s="94">
        <f>O34*(1+'Lookup Lists'!$C$50)</f>
        <v>3956.8822135463174</v>
      </c>
      <c r="U34" s="94">
        <f>P34*(1+'Lookup Lists'!$C$50)</f>
        <v>562.75658148214291</v>
      </c>
      <c r="V34" s="110"/>
      <c r="W34" s="93">
        <f>R34*(1+'Lookup Lists'!$C$51)</f>
        <v>809288.98469784018</v>
      </c>
      <c r="X34" s="94">
        <f>S34*(1+'Lookup Lists'!$C$51)</f>
        <v>74934.165249800019</v>
      </c>
      <c r="Y34" s="94">
        <f>T34*(1+'Lookup Lists'!$C$51)</f>
        <v>4233.8639684945601</v>
      </c>
      <c r="Z34" s="94">
        <f>U34*(1+'Lookup Lists'!$C$51)</f>
        <v>602.14954218589298</v>
      </c>
      <c r="AA34" s="93"/>
      <c r="AB34" s="93">
        <f>W34*(1+'Lookup Lists'!$C$52)</f>
        <v>865939.21362668904</v>
      </c>
      <c r="AC34" s="94">
        <f>X34*(1+'Lookup Lists'!$C$52)</f>
        <v>80179.556817286022</v>
      </c>
      <c r="AD34" s="94">
        <f>Y34*(1+'Lookup Lists'!$C$52)</f>
        <v>4530.2344462891797</v>
      </c>
      <c r="AE34" s="94">
        <f>Z34*(1+'Lookup Lists'!$C$52)</f>
        <v>644.30001013890558</v>
      </c>
      <c r="AF34" s="93"/>
      <c r="AG34" s="93">
        <f>AB34*(1+'Lookup Lists'!$C$53)</f>
        <v>926554.95858055737</v>
      </c>
      <c r="AH34" s="94">
        <f>AC34*(1+'Lookup Lists'!$C$53)</f>
        <v>85792.125794496053</v>
      </c>
      <c r="AI34" s="94">
        <f>AD34*(1+'Lookup Lists'!$C$53)</f>
        <v>4847.3508575294227</v>
      </c>
      <c r="AJ34" s="95">
        <f>AE34*(1+'Lookup Lists'!$C$53)</f>
        <v>689.40101084862897</v>
      </c>
      <c r="AK34" s="94"/>
      <c r="AL34" s="93">
        <f>AG34*(1+'Lookup Lists'!$C$54)</f>
        <v>991413.80568119639</v>
      </c>
      <c r="AM34" s="94">
        <f>AH34*(1+'Lookup Lists'!$C$54)</f>
        <v>91797.574600110776</v>
      </c>
      <c r="AN34" s="94">
        <f>AI34*(1+'Lookup Lists'!$C$54)</f>
        <v>5186.6654175564827</v>
      </c>
      <c r="AO34" s="95">
        <f>AJ34*(1+'Lookup Lists'!$C$54)</f>
        <v>737.65908160803303</v>
      </c>
      <c r="AQ34" s="93">
        <f>AL34*(1+'Lookup Lists'!$C$55)</f>
        <v>1060812.7720788801</v>
      </c>
      <c r="AR34" s="94">
        <f>AM34*(1+'Lookup Lists'!$C$55)</f>
        <v>98223.404822118537</v>
      </c>
      <c r="AS34" s="94">
        <f>AN34*(1+'Lookup Lists'!$C$55)</f>
        <v>5549.7319967854364</v>
      </c>
      <c r="AT34" s="95">
        <f>AO34*(1+'Lookup Lists'!$C$55)</f>
        <v>789.29521732059538</v>
      </c>
      <c r="AV34" s="93">
        <f>AQ34*(1+'Lookup Lists'!$C$56)</f>
        <v>1135069.6661244018</v>
      </c>
      <c r="AW34" s="94">
        <f>AR34*(1+'Lookup Lists'!$C$56)</f>
        <v>105099.04315966683</v>
      </c>
      <c r="AX34" s="94">
        <f>AS34*(1+'Lookup Lists'!$C$56)</f>
        <v>5938.2132365604175</v>
      </c>
      <c r="AY34" s="95">
        <f>AT34*(1+'Lookup Lists'!$C$56)</f>
        <v>844.54588253303712</v>
      </c>
    </row>
    <row r="35" spans="1:51" ht="16">
      <c r="A35" s="494" t="s">
        <v>184</v>
      </c>
      <c r="B35" s="99"/>
      <c r="C35" s="545">
        <f>516794*1.026</f>
        <v>530230.64399999997</v>
      </c>
      <c r="D35" s="546">
        <f t="shared" si="13"/>
        <v>49095.429999999993</v>
      </c>
      <c r="E35" s="546">
        <f t="shared" si="14"/>
        <v>2773.9465890066963</v>
      </c>
      <c r="F35" s="547">
        <f t="shared" si="15"/>
        <v>394.51684821428569</v>
      </c>
      <c r="G35" s="94"/>
      <c r="H35" s="508">
        <f t="shared" si="16"/>
        <v>530230.64399999997</v>
      </c>
      <c r="I35" s="509">
        <f t="shared" si="17"/>
        <v>49095.429999999993</v>
      </c>
      <c r="J35" s="509">
        <f t="shared" si="18"/>
        <v>2773.9465890066963</v>
      </c>
      <c r="K35" s="510">
        <f t="shared" si="19"/>
        <v>394.51684821428569</v>
      </c>
      <c r="L35" s="94"/>
      <c r="M35" s="93">
        <f>H35*(1+'Lookup Lists'!$C$49)</f>
        <v>567346.78908000002</v>
      </c>
      <c r="N35" s="93">
        <f>I35*(1+'Lookup Lists'!$C$49)</f>
        <v>52532.110099999998</v>
      </c>
      <c r="O35" s="93">
        <f>J35*(1+'Lookup Lists'!$C$49)</f>
        <v>2968.122850237165</v>
      </c>
      <c r="P35" s="107">
        <f>K35*(1+'Lookup Lists'!$C$49)</f>
        <v>422.13302758928569</v>
      </c>
      <c r="Q35" s="94"/>
      <c r="R35" s="93">
        <f>M35*(1+'Lookup Lists'!$C$50)</f>
        <v>607061.06431560009</v>
      </c>
      <c r="S35" s="94">
        <f>N35*(1+'Lookup Lists'!$C$50)</f>
        <v>56209.357807</v>
      </c>
      <c r="T35" s="94">
        <f>O35*(1+'Lookup Lists'!$C$50)</f>
        <v>3175.8914497537667</v>
      </c>
      <c r="U35" s="94">
        <f>P35*(1+'Lookup Lists'!$C$50)</f>
        <v>451.68233952053572</v>
      </c>
      <c r="V35" s="110"/>
      <c r="W35" s="93">
        <f>R35*(1+'Lookup Lists'!$C$51)</f>
        <v>649555.33881769213</v>
      </c>
      <c r="X35" s="94">
        <f>S35*(1+'Lookup Lists'!$C$51)</f>
        <v>60144.012853490007</v>
      </c>
      <c r="Y35" s="94">
        <f>T35*(1+'Lookup Lists'!$C$51)</f>
        <v>3398.2038512365307</v>
      </c>
      <c r="Z35" s="94">
        <f>U35*(1+'Lookup Lists'!$C$51)</f>
        <v>483.30010328697324</v>
      </c>
      <c r="AA35" s="93"/>
      <c r="AB35" s="93">
        <f>W35*(1+'Lookup Lists'!$C$52)</f>
        <v>695024.21253493067</v>
      </c>
      <c r="AC35" s="94">
        <f>X35*(1+'Lookup Lists'!$C$52)</f>
        <v>64354.093753234309</v>
      </c>
      <c r="AD35" s="94">
        <f>Y35*(1+'Lookup Lists'!$C$52)</f>
        <v>3636.0781208230878</v>
      </c>
      <c r="AE35" s="94">
        <f>Z35*(1+'Lookup Lists'!$C$52)</f>
        <v>517.13111051706142</v>
      </c>
      <c r="AF35" s="93"/>
      <c r="AG35" s="93">
        <f>AB35*(1+'Lookup Lists'!$C$53)</f>
        <v>743675.90741237591</v>
      </c>
      <c r="AH35" s="94">
        <f>AC35*(1+'Lookup Lists'!$C$53)</f>
        <v>68858.88031596072</v>
      </c>
      <c r="AI35" s="94">
        <f>AD35*(1+'Lookup Lists'!$C$53)</f>
        <v>3890.603589280704</v>
      </c>
      <c r="AJ35" s="95">
        <f>AE35*(1+'Lookup Lists'!$C$53)</f>
        <v>553.33028825325573</v>
      </c>
      <c r="AK35" s="94"/>
      <c r="AL35" s="93">
        <f>AG35*(1+'Lookup Lists'!$C$54)</f>
        <v>795733.22093124222</v>
      </c>
      <c r="AM35" s="94">
        <f>AH35*(1+'Lookup Lists'!$C$54)</f>
        <v>73679.00193807797</v>
      </c>
      <c r="AN35" s="94">
        <f>AI35*(1+'Lookup Lists'!$C$54)</f>
        <v>4162.945840530354</v>
      </c>
      <c r="AO35" s="95">
        <f>AJ35*(1+'Lookup Lists'!$C$54)</f>
        <v>592.06340843098371</v>
      </c>
      <c r="AQ35" s="93">
        <f>AL35*(1+'Lookup Lists'!$C$55)</f>
        <v>851434.54639642918</v>
      </c>
      <c r="AR35" s="94">
        <f>AM35*(1+'Lookup Lists'!$C$55)</f>
        <v>78836.532073743438</v>
      </c>
      <c r="AS35" s="94">
        <f>AN35*(1+'Lookup Lists'!$C$55)</f>
        <v>4454.3520493674787</v>
      </c>
      <c r="AT35" s="95">
        <f>AO35*(1+'Lookup Lists'!$C$55)</f>
        <v>633.50784702115266</v>
      </c>
      <c r="AV35" s="93">
        <f>AQ35*(1+'Lookup Lists'!$C$56)</f>
        <v>911034.96464417933</v>
      </c>
      <c r="AW35" s="94">
        <f>AR35*(1+'Lookup Lists'!$C$56)</f>
        <v>84355.089318905477</v>
      </c>
      <c r="AX35" s="94">
        <f>AS35*(1+'Lookup Lists'!$C$56)</f>
        <v>4766.1566928232023</v>
      </c>
      <c r="AY35" s="95">
        <f>AT35*(1+'Lookup Lists'!$C$56)</f>
        <v>677.85339631263344</v>
      </c>
    </row>
    <row r="36" spans="1:51" ht="16">
      <c r="A36" s="494" t="s">
        <v>185</v>
      </c>
      <c r="B36" s="99"/>
      <c r="C36" s="545">
        <f>436624*1.026</f>
        <v>447976.22399999999</v>
      </c>
      <c r="D36" s="546">
        <f t="shared" si="13"/>
        <v>41479.279999999999</v>
      </c>
      <c r="E36" s="546">
        <f t="shared" si="14"/>
        <v>2343.6256138392855</v>
      </c>
      <c r="F36" s="547">
        <f t="shared" si="15"/>
        <v>333.31564285714285</v>
      </c>
      <c r="G36" s="94"/>
      <c r="H36" s="508">
        <f t="shared" si="16"/>
        <v>447976.22399999999</v>
      </c>
      <c r="I36" s="509">
        <f t="shared" si="17"/>
        <v>41479.279999999999</v>
      </c>
      <c r="J36" s="509">
        <f t="shared" si="18"/>
        <v>2343.6256138392855</v>
      </c>
      <c r="K36" s="510">
        <f t="shared" si="19"/>
        <v>333.31564285714285</v>
      </c>
      <c r="L36" s="94"/>
      <c r="M36" s="93">
        <f>H36*(1+'Lookup Lists'!$C$49)</f>
        <v>479334.55968000001</v>
      </c>
      <c r="N36" s="93">
        <f>I36*(1+'Lookup Lists'!$C$49)</f>
        <v>44382.829600000005</v>
      </c>
      <c r="O36" s="93">
        <f>J36*(1+'Lookup Lists'!$C$49)</f>
        <v>2507.6794068080358</v>
      </c>
      <c r="P36" s="107">
        <f>K36*(1+'Lookup Lists'!$C$49)</f>
        <v>356.64773785714289</v>
      </c>
      <c r="Q36" s="94"/>
      <c r="R36" s="93">
        <f>M36*(1+'Lookup Lists'!$C$50)</f>
        <v>512887.97885760001</v>
      </c>
      <c r="S36" s="94">
        <f>N36*(1+'Lookup Lists'!$C$50)</f>
        <v>47489.62767200001</v>
      </c>
      <c r="T36" s="94">
        <f>O36*(1+'Lookup Lists'!$C$50)</f>
        <v>2683.2169652845982</v>
      </c>
      <c r="U36" s="94">
        <f>P36*(1+'Lookup Lists'!$C$50)</f>
        <v>381.61307950714291</v>
      </c>
      <c r="V36" s="110"/>
      <c r="W36" s="93">
        <f>R36*(1+'Lookup Lists'!$C$51)</f>
        <v>548790.13737763208</v>
      </c>
      <c r="X36" s="94">
        <f>S36*(1+'Lookup Lists'!$C$51)</f>
        <v>50813.901609040011</v>
      </c>
      <c r="Y36" s="94">
        <f>T36*(1+'Lookup Lists'!$C$51)</f>
        <v>2871.0421528545203</v>
      </c>
      <c r="Z36" s="94">
        <f>U36*(1+'Lookup Lists'!$C$51)</f>
        <v>408.32599507264297</v>
      </c>
      <c r="AA36" s="93"/>
      <c r="AB36" s="93">
        <f>W36*(1+'Lookup Lists'!$C$52)</f>
        <v>587205.44699406635</v>
      </c>
      <c r="AC36" s="94">
        <f>X36*(1+'Lookup Lists'!$C$52)</f>
        <v>54370.874721672815</v>
      </c>
      <c r="AD36" s="94">
        <f>Y36*(1+'Lookup Lists'!$C$52)</f>
        <v>3072.0151035543367</v>
      </c>
      <c r="AE36" s="94">
        <f>Z36*(1+'Lookup Lists'!$C$52)</f>
        <v>436.90881472772799</v>
      </c>
      <c r="AF36" s="93"/>
      <c r="AG36" s="93">
        <f>AB36*(1+'Lookup Lists'!$C$53)</f>
        <v>628309.82828365103</v>
      </c>
      <c r="AH36" s="94">
        <f>AC36*(1+'Lookup Lists'!$C$53)</f>
        <v>58176.835952189918</v>
      </c>
      <c r="AI36" s="94">
        <f>AD36*(1+'Lookup Lists'!$C$53)</f>
        <v>3287.0561608031403</v>
      </c>
      <c r="AJ36" s="95">
        <f>AE36*(1+'Lookup Lists'!$C$53)</f>
        <v>467.492431758669</v>
      </c>
      <c r="AK36" s="94"/>
      <c r="AL36" s="93">
        <f>AG36*(1+'Lookup Lists'!$C$54)</f>
        <v>672291.51626350661</v>
      </c>
      <c r="AM36" s="94">
        <f>AH36*(1+'Lookup Lists'!$C$54)</f>
        <v>62249.214468843216</v>
      </c>
      <c r="AN36" s="94">
        <f>AI36*(1+'Lookup Lists'!$C$54)</f>
        <v>3517.1500920593603</v>
      </c>
      <c r="AO36" s="95">
        <f>AJ36*(1+'Lookup Lists'!$C$54)</f>
        <v>500.21690198177583</v>
      </c>
      <c r="AQ36" s="93">
        <f>AL36*(1+'Lookup Lists'!$C$55)</f>
        <v>719351.92240195209</v>
      </c>
      <c r="AR36" s="94">
        <f>AM36*(1+'Lookup Lists'!$C$55)</f>
        <v>66606.659481662238</v>
      </c>
      <c r="AS36" s="94">
        <f>AN36*(1+'Lookup Lists'!$C$55)</f>
        <v>3763.3505985035158</v>
      </c>
      <c r="AT36" s="95">
        <f>AO36*(1+'Lookup Lists'!$C$55)</f>
        <v>535.23208512050019</v>
      </c>
      <c r="AV36" s="93">
        <f>AQ36*(1+'Lookup Lists'!$C$56)</f>
        <v>769706.55697008874</v>
      </c>
      <c r="AW36" s="94">
        <f>AR36*(1+'Lookup Lists'!$C$56)</f>
        <v>71269.125645378605</v>
      </c>
      <c r="AX36" s="94">
        <f>AS36*(1+'Lookup Lists'!$C$56)</f>
        <v>4026.785140398762</v>
      </c>
      <c r="AY36" s="95">
        <f>AT36*(1+'Lookup Lists'!$C$56)</f>
        <v>572.69833107893521</v>
      </c>
    </row>
    <row r="37" spans="1:51" ht="16">
      <c r="A37" s="494" t="s">
        <v>186</v>
      </c>
      <c r="B37" s="99"/>
      <c r="C37" s="545">
        <f>397499*1.026</f>
        <v>407833.97399999999</v>
      </c>
      <c r="D37" s="546">
        <f t="shared" si="13"/>
        <v>37762.404999999999</v>
      </c>
      <c r="E37" s="546">
        <f t="shared" si="14"/>
        <v>2133.6180280412946</v>
      </c>
      <c r="F37" s="547">
        <f t="shared" si="15"/>
        <v>303.44789732142857</v>
      </c>
      <c r="G37" s="94"/>
      <c r="H37" s="508">
        <f t="shared" si="16"/>
        <v>407833.97399999999</v>
      </c>
      <c r="I37" s="509">
        <f t="shared" si="17"/>
        <v>37762.404999999999</v>
      </c>
      <c r="J37" s="509">
        <f t="shared" si="18"/>
        <v>2133.6180280412946</v>
      </c>
      <c r="K37" s="510">
        <f t="shared" si="19"/>
        <v>303.44789732142857</v>
      </c>
      <c r="L37" s="94"/>
      <c r="M37" s="93">
        <f>H37*(1+'Lookup Lists'!$C$49)</f>
        <v>436382.35217999999</v>
      </c>
      <c r="N37" s="93">
        <f>I37*(1+'Lookup Lists'!$C$49)</f>
        <v>40405.773350000003</v>
      </c>
      <c r="O37" s="93">
        <f>J37*(1+'Lookup Lists'!$C$49)</f>
        <v>2282.9712900041854</v>
      </c>
      <c r="P37" s="107">
        <f>K37*(1+'Lookup Lists'!$C$49)</f>
        <v>324.68925013392857</v>
      </c>
      <c r="Q37" s="94"/>
      <c r="R37" s="93">
        <f>M37*(1+'Lookup Lists'!$C$50)</f>
        <v>466929.11683260003</v>
      </c>
      <c r="S37" s="94">
        <f>N37*(1+'Lookup Lists'!$C$50)</f>
        <v>43234.177484500004</v>
      </c>
      <c r="T37" s="94">
        <f>O37*(1+'Lookup Lists'!$C$50)</f>
        <v>2442.7792803044786</v>
      </c>
      <c r="U37" s="94">
        <f>P37*(1+'Lookup Lists'!$C$50)</f>
        <v>347.41749764330359</v>
      </c>
      <c r="V37" s="110"/>
      <c r="W37" s="93">
        <f>R37*(1+'Lookup Lists'!$C$51)</f>
        <v>499614.15501088207</v>
      </c>
      <c r="X37" s="94">
        <f>S37*(1+'Lookup Lists'!$C$51)</f>
        <v>46260.569908415004</v>
      </c>
      <c r="Y37" s="94">
        <f>T37*(1+'Lookup Lists'!$C$51)</f>
        <v>2613.7738299257921</v>
      </c>
      <c r="Z37" s="94">
        <f>U37*(1+'Lookup Lists'!$C$51)</f>
        <v>371.73672247833485</v>
      </c>
      <c r="AA37" s="93"/>
      <c r="AB37" s="93">
        <f>W37*(1+'Lookup Lists'!$C$52)</f>
        <v>534587.14586164383</v>
      </c>
      <c r="AC37" s="94">
        <f>X37*(1+'Lookup Lists'!$C$52)</f>
        <v>49498.809802004056</v>
      </c>
      <c r="AD37" s="94">
        <f>Y37*(1+'Lookup Lists'!$C$52)</f>
        <v>2796.7379980205978</v>
      </c>
      <c r="AE37" s="94">
        <f>Z37*(1+'Lookup Lists'!$C$52)</f>
        <v>397.75829305181833</v>
      </c>
      <c r="AF37" s="93"/>
      <c r="AG37" s="93">
        <f>AB37*(1+'Lookup Lists'!$C$53)</f>
        <v>572008.24607195891</v>
      </c>
      <c r="AH37" s="94">
        <f>AC37*(1+'Lookup Lists'!$C$53)</f>
        <v>52963.726488144341</v>
      </c>
      <c r="AI37" s="94">
        <f>AD37*(1+'Lookup Lists'!$C$53)</f>
        <v>2992.5096578820398</v>
      </c>
      <c r="AJ37" s="95">
        <f>AE37*(1+'Lookup Lists'!$C$53)</f>
        <v>425.60137356544561</v>
      </c>
      <c r="AK37" s="94"/>
      <c r="AL37" s="93">
        <f>AG37*(1+'Lookup Lists'!$C$54)</f>
        <v>612048.82329699607</v>
      </c>
      <c r="AM37" s="94">
        <f>AH37*(1+'Lookup Lists'!$C$54)</f>
        <v>56671.18734231445</v>
      </c>
      <c r="AN37" s="94">
        <f>AI37*(1+'Lookup Lists'!$C$54)</f>
        <v>3201.9853339337828</v>
      </c>
      <c r="AO37" s="95">
        <f>AJ37*(1+'Lookup Lists'!$C$54)</f>
        <v>455.39346971502681</v>
      </c>
      <c r="AQ37" s="93">
        <f>AL37*(1+'Lookup Lists'!$C$55)</f>
        <v>654892.24092778587</v>
      </c>
      <c r="AR37" s="94">
        <f>AM37*(1+'Lookup Lists'!$C$55)</f>
        <v>60638.170456276464</v>
      </c>
      <c r="AS37" s="94">
        <f>AN37*(1+'Lookup Lists'!$C$55)</f>
        <v>3426.1243073091478</v>
      </c>
      <c r="AT37" s="95">
        <f>AO37*(1+'Lookup Lists'!$C$55)</f>
        <v>487.27101259507873</v>
      </c>
      <c r="AV37" s="93">
        <f>AQ37*(1+'Lookup Lists'!$C$56)</f>
        <v>700734.69779273088</v>
      </c>
      <c r="AW37" s="94">
        <f>AR37*(1+'Lookup Lists'!$C$56)</f>
        <v>64882.842388215824</v>
      </c>
      <c r="AX37" s="94">
        <f>AS37*(1+'Lookup Lists'!$C$56)</f>
        <v>3665.9530088207885</v>
      </c>
      <c r="AY37" s="95">
        <f>AT37*(1+'Lookup Lists'!$C$56)</f>
        <v>521.37998347673431</v>
      </c>
    </row>
    <row r="38" spans="1:51">
      <c r="A38" s="35" t="str">
        <f>'Lookup Lists'!A26</f>
        <v>PC06</v>
      </c>
      <c r="B38" s="99"/>
      <c r="C38" s="674">
        <f>265035*1.026*1.07</f>
        <v>290960.72370000003</v>
      </c>
      <c r="D38" s="546">
        <f t="shared" si="13"/>
        <v>26940.80775</v>
      </c>
      <c r="E38" s="546">
        <f t="shared" si="14"/>
        <v>1522.1857057407924</v>
      </c>
      <c r="F38" s="547">
        <f t="shared" si="15"/>
        <v>216.48863370535716</v>
      </c>
      <c r="G38" s="94"/>
      <c r="H38" s="514">
        <f>C38</f>
        <v>290960.72370000003</v>
      </c>
      <c r="I38" s="509">
        <f t="shared" si="17"/>
        <v>26940.80775</v>
      </c>
      <c r="J38" s="509">
        <f t="shared" si="18"/>
        <v>1522.1857057407924</v>
      </c>
      <c r="K38" s="510">
        <f t="shared" si="19"/>
        <v>216.48863370535716</v>
      </c>
      <c r="L38" s="94"/>
      <c r="M38" s="93">
        <f>H38*(1+'Lookup Lists'!$C$49)</f>
        <v>311327.97435900004</v>
      </c>
      <c r="N38" s="93">
        <f>I38*(1+'Lookup Lists'!$C$49)</f>
        <v>28826.664292500001</v>
      </c>
      <c r="O38" s="93">
        <f>J38*(1+'Lookup Lists'!$C$49)</f>
        <v>1628.7387051426479</v>
      </c>
      <c r="P38" s="107">
        <f>K38*(1+'Lookup Lists'!$C$49)</f>
        <v>231.64283806473216</v>
      </c>
      <c r="Q38" s="94"/>
      <c r="R38" s="93">
        <f>M38*(1+'Lookup Lists'!$C$50)</f>
        <v>333120.93256413005</v>
      </c>
      <c r="S38" s="94">
        <f>N38*(1+'Lookup Lists'!$C$50)</f>
        <v>30844.530792975005</v>
      </c>
      <c r="T38" s="94">
        <f>O38*(1+'Lookup Lists'!$C$50)</f>
        <v>1742.7504145026332</v>
      </c>
      <c r="U38" s="94">
        <f>P38*(1+'Lookup Lists'!$C$50)</f>
        <v>247.85783672926343</v>
      </c>
      <c r="V38" s="110"/>
      <c r="W38" s="93">
        <f>R38*(1+'Lookup Lists'!$C$51)</f>
        <v>356439.39784361917</v>
      </c>
      <c r="X38" s="94">
        <f>S38*(1+'Lookup Lists'!$C$51)</f>
        <v>33003.64794848326</v>
      </c>
      <c r="Y38" s="94">
        <f>T38*(1+'Lookup Lists'!$C$51)</f>
        <v>1864.7429435178176</v>
      </c>
      <c r="Z38" s="94">
        <f>U38*(1+'Lookup Lists'!$C$51)</f>
        <v>265.20788530031189</v>
      </c>
      <c r="AA38" s="93"/>
      <c r="AB38" s="93">
        <f>W38*(1+'Lookup Lists'!$C$52)</f>
        <v>381390.15569267253</v>
      </c>
      <c r="AC38" s="94">
        <f>X38*(1+'Lookup Lists'!$C$52)</f>
        <v>35313.903304877087</v>
      </c>
      <c r="AD38" s="94">
        <f>Y38*(1+'Lookup Lists'!$C$52)</f>
        <v>1995.2749495640649</v>
      </c>
      <c r="AE38" s="94">
        <f>Z38*(1+'Lookup Lists'!$C$52)</f>
        <v>283.77243727133373</v>
      </c>
      <c r="AF38" s="93"/>
      <c r="AG38" s="93">
        <f>AB38*(1+'Lookup Lists'!$C$53)</f>
        <v>408087.46659115964</v>
      </c>
      <c r="AH38" s="94">
        <f>AC38*(1+'Lookup Lists'!$C$53)</f>
        <v>37785.876536218486</v>
      </c>
      <c r="AI38" s="94">
        <f>AD38*(1+'Lookup Lists'!$C$53)</f>
        <v>2134.9441960335494</v>
      </c>
      <c r="AJ38" s="95">
        <f>AE38*(1+'Lookup Lists'!$C$53)</f>
        <v>303.63650788032709</v>
      </c>
      <c r="AK38" s="94"/>
      <c r="AL38" s="93">
        <f>AG38*(1+'Lookup Lists'!$C$54)</f>
        <v>436653.58925254084</v>
      </c>
      <c r="AM38" s="94">
        <f>AH38*(1+'Lookup Lists'!$C$54)</f>
        <v>40430.887893753781</v>
      </c>
      <c r="AN38" s="94">
        <f>AI38*(1+'Lookup Lists'!$C$54)</f>
        <v>2284.3902897558978</v>
      </c>
      <c r="AO38" s="95">
        <f>AJ38*(1+'Lookup Lists'!$C$54)</f>
        <v>324.89106343194999</v>
      </c>
      <c r="AQ38" s="93">
        <f>AL38*(1+'Lookup Lists'!$C$55)</f>
        <v>467219.34050021874</v>
      </c>
      <c r="AR38" s="94">
        <f>AM38*(1+'Lookup Lists'!$C$55)</f>
        <v>43261.050046316552</v>
      </c>
      <c r="AS38" s="94">
        <f>AN38*(1+'Lookup Lists'!$C$55)</f>
        <v>2444.2976100388109</v>
      </c>
      <c r="AT38" s="95">
        <f>AO38*(1+'Lookup Lists'!$C$55)</f>
        <v>347.63343787218651</v>
      </c>
      <c r="AV38" s="93">
        <f>AQ38*(1+'Lookup Lists'!$C$56)</f>
        <v>499924.69433523406</v>
      </c>
      <c r="AW38" s="94">
        <f>AR38*(1+'Lookup Lists'!$C$56)</f>
        <v>46289.323549558714</v>
      </c>
      <c r="AX38" s="94">
        <f>AS38*(1+'Lookup Lists'!$C$56)</f>
        <v>2615.398442741528</v>
      </c>
      <c r="AY38" s="95">
        <f>AT38*(1+'Lookup Lists'!$C$56)</f>
        <v>371.96777852323959</v>
      </c>
    </row>
    <row r="39" spans="1:51">
      <c r="A39" s="35" t="str">
        <f>'Lookup Lists'!A27</f>
        <v>PC05</v>
      </c>
      <c r="B39" s="99"/>
      <c r="C39" s="674">
        <f>232426*1.026*1.07</f>
        <v>255161.91132000001</v>
      </c>
      <c r="D39" s="546">
        <f t="shared" si="13"/>
        <v>23626.102899999998</v>
      </c>
      <c r="E39" s="546">
        <f t="shared" si="14"/>
        <v>1334.9011822684151</v>
      </c>
      <c r="F39" s="547">
        <f t="shared" si="15"/>
        <v>189.85261258928571</v>
      </c>
      <c r="G39" s="93"/>
      <c r="H39" s="514">
        <f>C39</f>
        <v>255161.91132000001</v>
      </c>
      <c r="I39" s="509">
        <f t="shared" si="17"/>
        <v>23626.102899999998</v>
      </c>
      <c r="J39" s="509">
        <f t="shared" si="18"/>
        <v>1334.9011822684151</v>
      </c>
      <c r="K39" s="510">
        <f t="shared" si="19"/>
        <v>189.85261258928571</v>
      </c>
      <c r="L39" s="94"/>
      <c r="M39" s="93">
        <f>H39*(1+'Lookup Lists'!$C$49)</f>
        <v>273023.24511240004</v>
      </c>
      <c r="N39" s="93">
        <f>I39*(1+'Lookup Lists'!$C$49)</f>
        <v>25279.930102999999</v>
      </c>
      <c r="O39" s="93">
        <f>J39*(1+'Lookup Lists'!$C$49)</f>
        <v>1428.3442650272043</v>
      </c>
      <c r="P39" s="107">
        <f>K39*(1+'Lookup Lists'!$C$49)</f>
        <v>203.14229547053571</v>
      </c>
      <c r="Q39" s="94"/>
      <c r="R39" s="93">
        <f>M39*(1+'Lookup Lists'!$C$50)</f>
        <v>292134.87227026804</v>
      </c>
      <c r="S39" s="94">
        <f>N39*(1+'Lookup Lists'!$C$50)</f>
        <v>27049.525210209998</v>
      </c>
      <c r="T39" s="94">
        <f>O39*(1+'Lookup Lists'!$C$50)</f>
        <v>1528.3283635791088</v>
      </c>
      <c r="U39" s="95">
        <f>P39*(1+'Lookup Lists'!$C$50)</f>
        <v>217.36225615347323</v>
      </c>
      <c r="V39" s="110"/>
      <c r="W39" s="93">
        <f>R39*(1+'Lookup Lists'!$C$51)</f>
        <v>312584.31332918681</v>
      </c>
      <c r="X39" s="94">
        <f>S39*(1+'Lookup Lists'!$C$51)</f>
        <v>28942.991974924698</v>
      </c>
      <c r="Y39" s="94">
        <f>T39*(1+'Lookup Lists'!$C$51)</f>
        <v>1635.3113490296464</v>
      </c>
      <c r="Z39" s="95">
        <f>U39*(1+'Lookup Lists'!$C$51)</f>
        <v>232.57761408421638</v>
      </c>
      <c r="AA39" s="93"/>
      <c r="AB39" s="93">
        <f>W39*(1+'Lookup Lists'!$C$52)</f>
        <v>334465.2152622299</v>
      </c>
      <c r="AC39" s="94">
        <f>X39*(1+'Lookup Lists'!$C$52)</f>
        <v>30969.00141316943</v>
      </c>
      <c r="AD39" s="94">
        <f>Y39*(1+'Lookup Lists'!$C$52)</f>
        <v>1749.7831434617217</v>
      </c>
      <c r="AE39" s="95">
        <f>Z39*(1+'Lookup Lists'!$C$52)</f>
        <v>248.85804707011155</v>
      </c>
      <c r="AF39" s="93"/>
      <c r="AG39" s="93">
        <f>AB39*(1+'Lookup Lists'!$C$53)</f>
        <v>357877.78033058601</v>
      </c>
      <c r="AH39" s="94">
        <f>AC39*(1+'Lookup Lists'!$C$53)</f>
        <v>33136.831512091288</v>
      </c>
      <c r="AI39" s="94">
        <f>AD39*(1+'Lookup Lists'!$C$53)</f>
        <v>1872.2679635040424</v>
      </c>
      <c r="AJ39" s="95">
        <f>AE39*(1+'Lookup Lists'!$C$53)</f>
        <v>266.27811036501936</v>
      </c>
      <c r="AK39" s="94"/>
      <c r="AL39" s="93">
        <f>AG39*(1+'Lookup Lists'!$C$54)</f>
        <v>382929.22495372704</v>
      </c>
      <c r="AM39" s="94">
        <f>AH39*(1+'Lookup Lists'!$C$54)</f>
        <v>35456.409717937684</v>
      </c>
      <c r="AN39" s="94">
        <f>AI39*(1+'Lookup Lists'!$C$54)</f>
        <v>2003.3267209493256</v>
      </c>
      <c r="AO39" s="95">
        <f>AJ39*(1+'Lookup Lists'!$C$54)</f>
        <v>284.91757809057071</v>
      </c>
      <c r="AQ39" s="93">
        <f>AL39*(1+'Lookup Lists'!$C$55)</f>
        <v>409734.27070048795</v>
      </c>
      <c r="AR39" s="94">
        <f>AM39*(1+'Lookup Lists'!$C$55)</f>
        <v>37938.358398193326</v>
      </c>
      <c r="AS39" s="94">
        <f>AN39*(1+'Lookup Lists'!$C$55)</f>
        <v>2143.5595914157784</v>
      </c>
      <c r="AT39" s="95">
        <f>AO39*(1+'Lookup Lists'!$C$55)</f>
        <v>304.86180855691066</v>
      </c>
      <c r="AV39" s="93">
        <f>AQ39*(1+'Lookup Lists'!$C$56)</f>
        <v>438415.66964952211</v>
      </c>
      <c r="AW39" s="94">
        <f>AR39*(1+'Lookup Lists'!$C$56)</f>
        <v>40594.043486066861</v>
      </c>
      <c r="AX39" s="94">
        <f>AS39*(1+'Lookup Lists'!$C$56)</f>
        <v>2293.608762814883</v>
      </c>
      <c r="AY39" s="95">
        <f>AT39*(1+'Lookup Lists'!$C$56)</f>
        <v>326.20213515589444</v>
      </c>
    </row>
    <row r="40" spans="1:51">
      <c r="A40" s="513" t="s">
        <v>267</v>
      </c>
      <c r="B40" s="99"/>
      <c r="C40" s="675">
        <f>217033*1.026*1.07</f>
        <v>238263.16806000003</v>
      </c>
      <c r="D40" s="94"/>
      <c r="E40" s="94"/>
      <c r="F40" s="94"/>
      <c r="G40" s="94"/>
      <c r="H40" s="676">
        <f>C40</f>
        <v>238263.16806000003</v>
      </c>
      <c r="I40" s="511">
        <f>H40/'Lookup Lists'!$D$61</f>
        <v>22061.404450000002</v>
      </c>
      <c r="J40" s="511">
        <f>H40/'Lookup Lists'!$D$62</f>
        <v>1246.493973528181</v>
      </c>
      <c r="K40" s="512">
        <f>H40/'Lookup Lists'!$D$63</f>
        <v>177.27914290178575</v>
      </c>
      <c r="L40" s="94"/>
      <c r="M40" s="96">
        <f>H40*(1+'Lookup Lists'!$C$49)</f>
        <v>254941.58982420005</v>
      </c>
      <c r="N40" s="97">
        <f>I40*(1+'Lookup Lists'!$C$49)</f>
        <v>23605.702761500004</v>
      </c>
      <c r="O40" s="97">
        <f>J40*(1+'Lookup Lists'!$C$49)</f>
        <v>1333.7485516751537</v>
      </c>
      <c r="P40" s="98">
        <f>K40*(1+'Lookup Lists'!$C$49)</f>
        <v>189.68868290491076</v>
      </c>
      <c r="Q40" s="94"/>
      <c r="R40" s="96">
        <f>M40*(1+'Lookup Lists'!$C$50)</f>
        <v>272787.50111189409</v>
      </c>
      <c r="S40" s="97">
        <f>N40*(1+'Lookup Lists'!$C$50)</f>
        <v>25258.101954805006</v>
      </c>
      <c r="T40" s="97">
        <f>O40*(1+'Lookup Lists'!$C$50)</f>
        <v>1427.1109502924146</v>
      </c>
      <c r="U40" s="98">
        <f>P40*(1+'Lookup Lists'!$C$50)</f>
        <v>202.96689070825454</v>
      </c>
      <c r="V40" s="166"/>
      <c r="W40" s="96">
        <f>R40*(1+'Lookup Lists'!$C$51)</f>
        <v>291882.6261897267</v>
      </c>
      <c r="X40" s="97">
        <f>S40*(1+'Lookup Lists'!$C$51)</f>
        <v>27026.169091641357</v>
      </c>
      <c r="Y40" s="97">
        <f>T40*(1+'Lookup Lists'!$C$51)</f>
        <v>1527.0087168128837</v>
      </c>
      <c r="Z40" s="98">
        <f>U40*(1+'Lookup Lists'!$C$51)</f>
        <v>217.17457305783236</v>
      </c>
      <c r="AA40" s="94"/>
      <c r="AB40" s="96">
        <f>W40*(1+'Lookup Lists'!$C$52)</f>
        <v>312314.4100230076</v>
      </c>
      <c r="AC40" s="97">
        <f>X40*(1+'Lookup Lists'!$C$52)</f>
        <v>28918.000928056255</v>
      </c>
      <c r="AD40" s="97">
        <f>Y40*(1+'Lookup Lists'!$C$52)</f>
        <v>1633.8993269897855</v>
      </c>
      <c r="AE40" s="98">
        <f>Z40*(1+'Lookup Lists'!$C$52)</f>
        <v>232.37679317188065</v>
      </c>
      <c r="AF40" s="94"/>
      <c r="AG40" s="96">
        <f>AB40*(1+'Lookup Lists'!$C$53)</f>
        <v>334176.41872461815</v>
      </c>
      <c r="AH40" s="97">
        <f>AC40*(1+'Lookup Lists'!$C$53)</f>
        <v>30942.260993020194</v>
      </c>
      <c r="AI40" s="97">
        <f>AD40*(1+'Lookup Lists'!$C$53)</f>
        <v>1748.2722798790705</v>
      </c>
      <c r="AJ40" s="98">
        <f>AE40*(1+'Lookup Lists'!$C$53)</f>
        <v>248.64316869391232</v>
      </c>
      <c r="AK40" s="94"/>
      <c r="AL40" s="96">
        <f>AG40*(1+'Lookup Lists'!$C$54)</f>
        <v>357568.76803534146</v>
      </c>
      <c r="AM40" s="97">
        <f>AH40*(1+'Lookup Lists'!$C$54)</f>
        <v>33108.219262531609</v>
      </c>
      <c r="AN40" s="97">
        <f>AI40*(1+'Lookup Lists'!$C$54)</f>
        <v>1870.6513394706055</v>
      </c>
      <c r="AO40" s="98">
        <f>AJ40*(1+'Lookup Lists'!$C$54)</f>
        <v>266.04819050248619</v>
      </c>
      <c r="AQ40" s="96">
        <f>AL40*(1+'Lookup Lists'!$C$54)</f>
        <v>382598.58179781539</v>
      </c>
      <c r="AR40" s="97">
        <f>AM40*(1+'Lookup Lists'!$C$54)</f>
        <v>35425.794610908823</v>
      </c>
      <c r="AS40" s="97">
        <f>AN40*(1+'Lookup Lists'!$C$54)</f>
        <v>2001.596933233548</v>
      </c>
      <c r="AT40" s="98">
        <f>AO40*(1+'Lookup Lists'!$C$54)</f>
        <v>284.67156383766024</v>
      </c>
      <c r="AV40" s="96">
        <f>AQ40*(1+'Lookup Lists'!$C$56)</f>
        <v>409380.4825236625</v>
      </c>
      <c r="AW40" s="97">
        <f>AR40*(1+'Lookup Lists'!$C$56)</f>
        <v>37905.600233672441</v>
      </c>
      <c r="AX40" s="97">
        <f>AS40*(1+'Lookup Lists'!$C$56)</f>
        <v>2141.7087185598966</v>
      </c>
      <c r="AY40" s="98">
        <f>AT40*(1+'Lookup Lists'!$C$56)</f>
        <v>304.59857330629649</v>
      </c>
    </row>
    <row r="41" spans="1:51">
      <c r="A41" s="82"/>
      <c r="B41" s="82"/>
      <c r="H41" s="242"/>
      <c r="I41" s="242">
        <f>H41/'Lookup Lists'!$D$61</f>
        <v>0</v>
      </c>
      <c r="J41" s="242">
        <f>H41/'Lookup Lists'!$D$62</f>
        <v>0</v>
      </c>
      <c r="K41" s="495">
        <f>H41/'Lookup Lists'!$D$63</f>
        <v>0</v>
      </c>
      <c r="L41" s="108"/>
      <c r="M41" s="108"/>
      <c r="R41" s="100"/>
    </row>
    <row r="42" spans="1:51" ht="101.25" customHeight="1">
      <c r="A42" s="810" t="s">
        <v>268</v>
      </c>
      <c r="B42" s="811"/>
      <c r="C42" s="811"/>
      <c r="D42" s="811"/>
      <c r="E42" s="811"/>
      <c r="F42" s="811"/>
      <c r="G42" s="811"/>
      <c r="H42" s="811"/>
      <c r="I42" s="811"/>
      <c r="J42" s="811"/>
      <c r="K42" s="812"/>
      <c r="L42" s="109"/>
      <c r="M42" s="108"/>
    </row>
    <row r="43" spans="1:51">
      <c r="A43" s="35"/>
      <c r="B43" s="35"/>
      <c r="C43" s="101"/>
      <c r="D43" s="101"/>
      <c r="E43" s="101"/>
      <c r="F43" s="101"/>
      <c r="G43" s="101"/>
    </row>
    <row r="44" spans="1:51">
      <c r="A44" s="35"/>
      <c r="B44" s="35"/>
      <c r="C44" s="94"/>
      <c r="D44" s="102"/>
      <c r="E44" s="102"/>
      <c r="F44" s="102"/>
      <c r="G44" s="102"/>
      <c r="M44" s="7" t="s">
        <v>111</v>
      </c>
      <c r="N44" s="7" t="s">
        <v>269</v>
      </c>
      <c r="P44" s="7" t="s">
        <v>270</v>
      </c>
    </row>
    <row r="45" spans="1:51">
      <c r="A45" s="35"/>
      <c r="B45" s="35"/>
      <c r="C45" s="102"/>
      <c r="D45" s="102"/>
      <c r="E45" s="102"/>
      <c r="F45" s="102"/>
      <c r="G45" s="102"/>
      <c r="I45" s="167">
        <f>D39*11</f>
        <v>259887.13189999998</v>
      </c>
      <c r="J45" s="167">
        <f>E39*21.5*12</f>
        <v>344404.50502525113</v>
      </c>
      <c r="M45" s="7" t="s">
        <v>116</v>
      </c>
      <c r="N45" s="7">
        <v>1</v>
      </c>
      <c r="O45" s="7">
        <v>1</v>
      </c>
      <c r="P45" s="7">
        <v>1</v>
      </c>
    </row>
    <row r="46" spans="1:51">
      <c r="A46" s="35"/>
      <c r="B46" s="35"/>
      <c r="C46" s="102"/>
      <c r="D46" s="102"/>
      <c r="E46" s="102"/>
      <c r="F46" s="102"/>
      <c r="G46" s="102"/>
      <c r="M46" s="7" t="s">
        <v>271</v>
      </c>
      <c r="N46" s="7">
        <v>2</v>
      </c>
      <c r="O46" s="7">
        <v>8.3333333333333329E-2</v>
      </c>
      <c r="P46" s="7">
        <v>10.8</v>
      </c>
    </row>
    <row r="47" spans="1:51">
      <c r="A47" s="35"/>
      <c r="B47" s="35"/>
      <c r="C47" s="102"/>
      <c r="D47" s="102"/>
      <c r="E47" s="102"/>
      <c r="F47" s="102"/>
      <c r="G47" s="102"/>
      <c r="M47" s="7" t="s">
        <v>272</v>
      </c>
      <c r="N47" s="7">
        <v>3</v>
      </c>
      <c r="O47" s="7">
        <v>4.185267857142857E-3</v>
      </c>
      <c r="P47" s="7">
        <v>191.14666666666668</v>
      </c>
      <c r="S47" s="167" t="e">
        <f>#REF!*O46</f>
        <v>#REF!</v>
      </c>
      <c r="T47" s="167" t="e">
        <f>#REF!*0.004</f>
        <v>#REF!</v>
      </c>
    </row>
    <row r="48" spans="1:51">
      <c r="A48" s="35"/>
      <c r="B48" s="35"/>
      <c r="C48" s="101"/>
      <c r="D48" s="101"/>
      <c r="E48" s="101"/>
      <c r="F48" s="101"/>
      <c r="G48" s="101"/>
      <c r="M48" s="7" t="s">
        <v>273</v>
      </c>
      <c r="N48" s="7">
        <v>4</v>
      </c>
      <c r="O48" s="7">
        <v>5.5803571428571425E-4</v>
      </c>
      <c r="P48" s="7">
        <v>1344</v>
      </c>
      <c r="S48" s="167" t="e">
        <f>#REF!/P46</f>
        <v>#REF!</v>
      </c>
    </row>
    <row r="49" spans="1:18">
      <c r="A49" s="103"/>
      <c r="B49" s="103"/>
    </row>
    <row r="50" spans="1:18">
      <c r="A50" s="35"/>
      <c r="B50" s="35"/>
      <c r="C50" s="101"/>
      <c r="D50" s="101"/>
      <c r="E50" s="101"/>
      <c r="F50" s="101"/>
      <c r="G50" s="101"/>
    </row>
    <row r="51" spans="1:18">
      <c r="A51" s="35"/>
      <c r="B51" s="35"/>
      <c r="C51" s="101"/>
      <c r="D51" s="101"/>
      <c r="E51" s="101"/>
      <c r="F51" s="101"/>
      <c r="G51" s="101"/>
    </row>
    <row r="52" spans="1:18" ht="16">
      <c r="A52" s="35"/>
      <c r="B52" s="35"/>
      <c r="C52" s="473" t="s">
        <v>274</v>
      </c>
      <c r="D52"/>
      <c r="E52"/>
      <c r="F52"/>
      <c r="G52"/>
      <c r="H52"/>
      <c r="I52"/>
      <c r="J52"/>
    </row>
    <row r="53" spans="1:18" ht="16">
      <c r="A53" s="35"/>
      <c r="B53" s="35"/>
      <c r="C53" s="474" t="s">
        <v>275</v>
      </c>
      <c r="D53" s="477" t="s">
        <v>276</v>
      </c>
      <c r="E53" s="477" t="s">
        <v>277</v>
      </c>
      <c r="F53" s="478">
        <v>8.1000000000000003E-2</v>
      </c>
      <c r="G53" s="477" t="s">
        <v>278</v>
      </c>
      <c r="H53" s="477" t="s">
        <v>279</v>
      </c>
      <c r="I53" s="478">
        <v>5.8999999999999997E-2</v>
      </c>
      <c r="J53" s="477" t="s">
        <v>280</v>
      </c>
    </row>
    <row r="54" spans="1:18" ht="16">
      <c r="A54" s="35"/>
      <c r="B54" s="35"/>
      <c r="C54" s="474"/>
      <c r="D54" s="475"/>
      <c r="E54" s="474"/>
      <c r="F54" s="474"/>
      <c r="G54" s="101"/>
    </row>
    <row r="55" spans="1:18" ht="16">
      <c r="A55" s="35"/>
      <c r="B55" s="35"/>
      <c r="C55" s="474"/>
      <c r="D55" s="476"/>
      <c r="E55" s="474"/>
      <c r="F55" s="474"/>
      <c r="G55" s="101"/>
      <c r="M55" s="491" t="s">
        <v>281</v>
      </c>
      <c r="N55" s="492" t="s">
        <v>282</v>
      </c>
      <c r="O55" s="492" t="s">
        <v>283</v>
      </c>
      <c r="P55"/>
    </row>
    <row r="56" spans="1:18" ht="16">
      <c r="C56" s="474" t="s">
        <v>275</v>
      </c>
      <c r="D56" s="477" t="s">
        <v>276</v>
      </c>
      <c r="E56" s="477" t="s">
        <v>277</v>
      </c>
      <c r="F56" s="478">
        <v>8.1000000000000003E-2</v>
      </c>
      <c r="G56" s="477" t="s">
        <v>278</v>
      </c>
      <c r="H56" s="477" t="s">
        <v>279</v>
      </c>
      <c r="I56" s="478">
        <v>5.8999999999999997E-2</v>
      </c>
      <c r="J56" s="477" t="s">
        <v>280</v>
      </c>
      <c r="M56" s="493" t="s">
        <v>172</v>
      </c>
      <c r="N56" s="493" t="s">
        <v>284</v>
      </c>
      <c r="O56" s="493" t="s">
        <v>285</v>
      </c>
      <c r="P56" s="493" t="s">
        <v>286</v>
      </c>
      <c r="R56" s="7">
        <f xml:space="preserve"> 780612*1.06</f>
        <v>827448.72000000009</v>
      </c>
    </row>
    <row r="57" spans="1:18" ht="16">
      <c r="A57" s="104"/>
      <c r="B57" s="104"/>
      <c r="C57" s="474" t="s">
        <v>287</v>
      </c>
      <c r="D57" s="477" t="s">
        <v>276</v>
      </c>
      <c r="E57" s="477" t="s">
        <v>277</v>
      </c>
      <c r="F57" s="478">
        <v>8.1000000000000003E-2</v>
      </c>
      <c r="G57" s="477" t="s">
        <v>278</v>
      </c>
      <c r="H57" s="477" t="s">
        <v>279</v>
      </c>
      <c r="I57" s="478">
        <v>5.8999999999999997E-2</v>
      </c>
      <c r="J57" s="477" t="s">
        <v>280</v>
      </c>
      <c r="M57" s="493" t="s">
        <v>288</v>
      </c>
      <c r="N57" s="493" t="s">
        <v>289</v>
      </c>
      <c r="O57" s="493" t="s">
        <v>290</v>
      </c>
      <c r="P57" s="493" t="s">
        <v>291</v>
      </c>
      <c r="R57" s="7">
        <f>1051368*1.06</f>
        <v>1114450.08</v>
      </c>
    </row>
    <row r="58" spans="1:18" ht="16">
      <c r="A58" s="35"/>
      <c r="B58" s="35"/>
      <c r="C58" s="474" t="s">
        <v>173</v>
      </c>
      <c r="D58" s="477" t="s">
        <v>292</v>
      </c>
      <c r="E58" s="477" t="s">
        <v>293</v>
      </c>
      <c r="F58" s="478">
        <v>8.1000000000000003E-2</v>
      </c>
      <c r="G58" s="477" t="s">
        <v>294</v>
      </c>
      <c r="H58" s="477" t="s">
        <v>295</v>
      </c>
      <c r="I58" s="478">
        <v>5.8999999999999997E-2</v>
      </c>
      <c r="J58" s="477" t="s">
        <v>296</v>
      </c>
      <c r="M58" s="493" t="s">
        <v>115</v>
      </c>
      <c r="N58" s="493" t="s">
        <v>297</v>
      </c>
      <c r="O58" s="493" t="s">
        <v>298</v>
      </c>
      <c r="P58" s="493" t="s">
        <v>299</v>
      </c>
      <c r="R58" s="7">
        <f>1220154*1.06</f>
        <v>1293363.24</v>
      </c>
    </row>
    <row r="59" spans="1:18" ht="16">
      <c r="A59" s="35"/>
      <c r="B59" s="35"/>
      <c r="C59" s="474" t="s">
        <v>172</v>
      </c>
      <c r="D59" s="477" t="s">
        <v>300</v>
      </c>
      <c r="E59" s="477" t="s">
        <v>301</v>
      </c>
      <c r="F59" s="478">
        <v>8.1000000000000003E-2</v>
      </c>
      <c r="G59" s="477" t="s">
        <v>302</v>
      </c>
      <c r="H59" s="477" t="s">
        <v>303</v>
      </c>
      <c r="I59" s="478">
        <v>5.8999999999999997E-2</v>
      </c>
      <c r="J59" s="477" t="s">
        <v>304</v>
      </c>
      <c r="M59" s="493" t="s">
        <v>305</v>
      </c>
      <c r="N59" s="493" t="s">
        <v>306</v>
      </c>
      <c r="O59" s="493" t="s">
        <v>307</v>
      </c>
      <c r="P59" s="493" t="s">
        <v>308</v>
      </c>
      <c r="R59" s="7">
        <f>1663352*1.06</f>
        <v>1763153.12</v>
      </c>
    </row>
    <row r="60" spans="1:18" ht="16">
      <c r="A60" s="35"/>
      <c r="B60" s="35"/>
      <c r="C60" s="474" t="s">
        <v>288</v>
      </c>
      <c r="D60" s="477" t="s">
        <v>309</v>
      </c>
      <c r="E60" s="477" t="s">
        <v>310</v>
      </c>
      <c r="F60" s="478">
        <v>9.2499999999999999E-2</v>
      </c>
      <c r="G60" s="477" t="s">
        <v>311</v>
      </c>
      <c r="H60" s="477" t="s">
        <v>312</v>
      </c>
      <c r="I60" s="478">
        <v>5.8999999999999997E-2</v>
      </c>
      <c r="J60" s="477" t="s">
        <v>313</v>
      </c>
      <c r="M60" s="493" t="s">
        <v>314</v>
      </c>
      <c r="N60" s="493" t="s">
        <v>315</v>
      </c>
      <c r="O60" s="493" t="s">
        <v>316</v>
      </c>
      <c r="P60" s="493" t="s">
        <v>317</v>
      </c>
      <c r="R60" s="7">
        <f>2054577*1.06</f>
        <v>2177851.62</v>
      </c>
    </row>
    <row r="61" spans="1:18" ht="16">
      <c r="A61" s="35"/>
      <c r="B61" s="35"/>
      <c r="C61" s="474" t="s">
        <v>115</v>
      </c>
      <c r="D61" s="477" t="s">
        <v>318</v>
      </c>
      <c r="E61" s="477" t="s">
        <v>319</v>
      </c>
      <c r="F61" s="478">
        <v>7.7499999999999999E-2</v>
      </c>
      <c r="G61" s="477" t="s">
        <v>320</v>
      </c>
      <c r="H61" s="477" t="s">
        <v>321</v>
      </c>
      <c r="I61" s="478">
        <v>5.8999999999999997E-2</v>
      </c>
      <c r="J61" s="477" t="s">
        <v>322</v>
      </c>
      <c r="M61" s="493" t="s">
        <v>323</v>
      </c>
      <c r="N61"/>
      <c r="O61"/>
      <c r="P61"/>
    </row>
    <row r="62" spans="1:18" ht="16">
      <c r="A62" s="35"/>
      <c r="B62" s="35"/>
      <c r="C62" s="474"/>
      <c r="D62" s="475"/>
      <c r="E62" s="474"/>
      <c r="F62" s="474"/>
      <c r="G62" s="101"/>
      <c r="M62" s="493" t="s">
        <v>324</v>
      </c>
      <c r="N62"/>
      <c r="O62"/>
      <c r="P62"/>
    </row>
    <row r="63" spans="1:18" ht="16">
      <c r="A63" s="35"/>
      <c r="B63" s="35"/>
      <c r="C63" s="474"/>
      <c r="D63" s="476"/>
      <c r="E63" s="474"/>
      <c r="F63" s="474"/>
      <c r="G63" s="101"/>
      <c r="J63" s="477" t="s">
        <v>322</v>
      </c>
    </row>
    <row r="64" spans="1:18" ht="16">
      <c r="C64" s="474"/>
      <c r="D64" s="476"/>
      <c r="E64" s="474"/>
      <c r="F64" s="474"/>
    </row>
    <row r="65" spans="1:14" ht="16">
      <c r="C65" s="474" t="s">
        <v>115</v>
      </c>
      <c r="D65" s="476"/>
      <c r="E65" s="474"/>
      <c r="F65" s="474"/>
      <c r="J65" s="7">
        <v>1167756</v>
      </c>
    </row>
    <row r="66" spans="1:14">
      <c r="A66" s="35"/>
      <c r="B66" s="35"/>
      <c r="C66" s="479" t="s">
        <v>117</v>
      </c>
      <c r="D66" s="101"/>
      <c r="E66" s="101"/>
      <c r="F66" s="101"/>
      <c r="G66" s="101"/>
      <c r="J66" s="7">
        <v>938204</v>
      </c>
    </row>
    <row r="67" spans="1:14">
      <c r="A67" s="35"/>
      <c r="B67" s="35"/>
      <c r="C67" s="479" t="s">
        <v>172</v>
      </c>
      <c r="D67" s="101"/>
      <c r="E67" s="101"/>
      <c r="F67" s="101"/>
      <c r="G67" s="101"/>
      <c r="J67" s="7">
        <v>786717</v>
      </c>
      <c r="M67" s="7" t="s">
        <v>121</v>
      </c>
      <c r="N67" s="93">
        <v>867177</v>
      </c>
    </row>
    <row r="68" spans="1:14">
      <c r="A68" s="35"/>
      <c r="B68" s="35"/>
      <c r="C68" s="479" t="s">
        <v>173</v>
      </c>
      <c r="D68" s="101"/>
      <c r="E68" s="101"/>
      <c r="F68" s="101"/>
      <c r="G68" s="101"/>
      <c r="J68" s="7">
        <v>639848</v>
      </c>
      <c r="M68" s="7" t="s">
        <v>182</v>
      </c>
      <c r="N68" s="93">
        <v>639730</v>
      </c>
    </row>
    <row r="69" spans="1:14">
      <c r="A69" s="35"/>
      <c r="B69" s="35"/>
      <c r="C69" s="479" t="s">
        <v>174</v>
      </c>
      <c r="D69" s="101"/>
      <c r="E69" s="101"/>
      <c r="F69" s="101"/>
      <c r="G69" s="101"/>
      <c r="J69" s="7">
        <v>575865</v>
      </c>
      <c r="M69" s="7" t="s">
        <v>183</v>
      </c>
      <c r="N69" s="93">
        <v>521333</v>
      </c>
    </row>
    <row r="70" spans="1:14">
      <c r="A70" s="35"/>
      <c r="B70" s="35"/>
      <c r="C70" s="479" t="s">
        <v>175</v>
      </c>
      <c r="D70" s="101"/>
      <c r="E70" s="101"/>
      <c r="F70" s="101"/>
      <c r="G70" s="101"/>
      <c r="J70" s="7">
        <v>575865</v>
      </c>
      <c r="M70" s="7" t="s">
        <v>184</v>
      </c>
      <c r="N70" s="93">
        <v>418435</v>
      </c>
    </row>
    <row r="71" spans="1:14">
      <c r="A71" s="35"/>
      <c r="B71" s="35"/>
      <c r="C71" s="479"/>
      <c r="D71" s="101"/>
      <c r="E71" s="101"/>
      <c r="F71" s="101"/>
      <c r="G71" s="101"/>
      <c r="M71" s="7" t="s">
        <v>185</v>
      </c>
      <c r="N71" s="93">
        <v>353522</v>
      </c>
    </row>
    <row r="72" spans="1:14">
      <c r="C72" s="7" t="s">
        <v>176</v>
      </c>
      <c r="M72" s="7" t="s">
        <v>186</v>
      </c>
      <c r="N72" s="93">
        <v>320639</v>
      </c>
    </row>
    <row r="73" spans="1:14">
      <c r="C73" s="7" t="s">
        <v>177</v>
      </c>
      <c r="M73" s="7" t="s">
        <v>187</v>
      </c>
      <c r="N73" s="93">
        <v>226177</v>
      </c>
    </row>
    <row r="74" spans="1:14">
      <c r="A74" s="35"/>
      <c r="B74" s="35"/>
      <c r="C74" s="479" t="s">
        <v>178</v>
      </c>
      <c r="D74" s="101"/>
      <c r="E74" s="101"/>
      <c r="F74" s="101"/>
      <c r="G74" s="101"/>
      <c r="M74" s="7" t="s">
        <v>188</v>
      </c>
      <c r="N74" s="93">
        <v>197789</v>
      </c>
    </row>
    <row r="75" spans="1:14" ht="14" thickBot="1">
      <c r="A75" s="35"/>
      <c r="B75" s="35"/>
      <c r="C75" s="479" t="s">
        <v>179</v>
      </c>
      <c r="D75" s="101"/>
      <c r="E75" s="101"/>
      <c r="F75" s="101"/>
      <c r="G75" s="101"/>
    </row>
    <row r="76" spans="1:14" ht="14">
      <c r="A76" s="35"/>
      <c r="B76" s="35"/>
      <c r="C76" s="479" t="s">
        <v>180</v>
      </c>
      <c r="D76" s="101"/>
      <c r="E76" s="101"/>
      <c r="F76" s="101"/>
      <c r="G76" s="101"/>
      <c r="H76" s="481"/>
      <c r="I76" s="482"/>
      <c r="J76" s="482"/>
    </row>
    <row r="77" spans="1:14" ht="61" thickBot="1">
      <c r="A77" s="35"/>
      <c r="B77" s="35"/>
      <c r="C77" s="479" t="s">
        <v>181</v>
      </c>
      <c r="D77" s="101"/>
      <c r="E77" s="101"/>
      <c r="F77" s="101"/>
      <c r="G77" s="101"/>
      <c r="H77" s="666" t="s">
        <v>325</v>
      </c>
      <c r="I77" s="483" t="s">
        <v>326</v>
      </c>
      <c r="J77" s="483" t="s">
        <v>327</v>
      </c>
      <c r="M77" s="7">
        <v>991857</v>
      </c>
    </row>
    <row r="78" spans="1:14" ht="14" customHeight="1">
      <c r="A78" s="35"/>
      <c r="B78" s="35"/>
      <c r="C78" s="101"/>
      <c r="D78" s="101"/>
      <c r="E78" s="101"/>
      <c r="F78" s="101"/>
      <c r="G78" s="101"/>
      <c r="H78" s="484"/>
      <c r="I78" s="801" t="s">
        <v>328</v>
      </c>
      <c r="J78" s="485"/>
    </row>
    <row r="79" spans="1:14" ht="61" thickBot="1">
      <c r="A79" s="35"/>
      <c r="B79" s="35"/>
      <c r="C79" s="101"/>
      <c r="D79" s="101"/>
      <c r="E79" s="101"/>
      <c r="F79" s="101"/>
      <c r="G79" s="101"/>
      <c r="H79" s="666" t="s">
        <v>329</v>
      </c>
      <c r="I79" s="803"/>
      <c r="J79" s="483" t="s">
        <v>330</v>
      </c>
      <c r="M79" s="7">
        <v>1151088</v>
      </c>
    </row>
    <row r="80" spans="1:14" ht="14">
      <c r="H80" s="484"/>
      <c r="I80" s="801" t="s">
        <v>331</v>
      </c>
      <c r="J80" s="485"/>
    </row>
    <row r="81" spans="1:13" ht="61" thickBot="1">
      <c r="H81" s="666" t="s">
        <v>332</v>
      </c>
      <c r="I81" s="803"/>
      <c r="J81" s="483" t="s">
        <v>333</v>
      </c>
      <c r="M81" s="7">
        <v>1550331</v>
      </c>
    </row>
    <row r="82" spans="1:13" ht="14" customHeight="1">
      <c r="A82" s="35"/>
      <c r="B82" s="35"/>
      <c r="C82" s="101"/>
      <c r="D82" s="101"/>
      <c r="E82" s="101"/>
      <c r="F82" s="101"/>
      <c r="G82" s="101"/>
      <c r="H82" s="484"/>
      <c r="I82" s="801" t="s">
        <v>334</v>
      </c>
      <c r="J82" s="485"/>
    </row>
    <row r="83" spans="1:13" ht="76" thickBot="1">
      <c r="A83" s="35"/>
      <c r="B83" s="35"/>
      <c r="C83" s="101"/>
      <c r="D83" s="101"/>
      <c r="E83" s="101"/>
      <c r="F83" s="101"/>
      <c r="G83" s="101"/>
      <c r="H83" s="666" t="s">
        <v>335</v>
      </c>
      <c r="I83" s="803"/>
      <c r="J83" s="483" t="s">
        <v>336</v>
      </c>
      <c r="M83" s="7">
        <v>1938279</v>
      </c>
    </row>
    <row r="84" spans="1:13" ht="14" customHeight="1">
      <c r="A84" s="35"/>
      <c r="B84" s="35"/>
      <c r="C84" s="101"/>
      <c r="D84" s="101"/>
      <c r="E84" s="101"/>
      <c r="F84" s="101"/>
      <c r="G84" s="101"/>
      <c r="H84" s="486" t="s">
        <v>337</v>
      </c>
      <c r="I84" s="801" t="s">
        <v>338</v>
      </c>
      <c r="J84" s="485"/>
    </row>
    <row r="85" spans="1:13" ht="30">
      <c r="A85" s="35"/>
      <c r="B85" s="35"/>
      <c r="C85" s="101"/>
      <c r="D85" s="101"/>
      <c r="E85" s="101"/>
      <c r="F85" s="101"/>
      <c r="G85" s="101"/>
      <c r="H85" s="486" t="s">
        <v>339</v>
      </c>
      <c r="I85" s="802"/>
      <c r="J85" s="485"/>
    </row>
    <row r="86" spans="1:13" ht="16" thickBot="1">
      <c r="A86" s="35"/>
      <c r="B86" s="35"/>
      <c r="C86" s="101"/>
      <c r="D86" s="101"/>
      <c r="E86" s="101"/>
      <c r="F86" s="101"/>
      <c r="G86" s="101"/>
      <c r="H86" s="487"/>
      <c r="I86" s="803"/>
      <c r="J86" s="483" t="s">
        <v>340</v>
      </c>
    </row>
    <row r="87" spans="1:13" ht="14" customHeight="1">
      <c r="A87" s="35"/>
      <c r="B87" s="35"/>
      <c r="C87" s="101"/>
      <c r="D87" s="101"/>
      <c r="E87" s="101"/>
      <c r="F87" s="101"/>
      <c r="G87" s="101"/>
      <c r="H87" s="486" t="s">
        <v>341</v>
      </c>
      <c r="I87" s="801" t="s">
        <v>342</v>
      </c>
      <c r="J87" s="485"/>
    </row>
    <row r="88" spans="1:13" ht="30">
      <c r="H88" s="486" t="s">
        <v>339</v>
      </c>
      <c r="I88" s="802"/>
      <c r="J88" s="485"/>
    </row>
    <row r="89" spans="1:13" ht="16" thickBot="1">
      <c r="H89" s="487"/>
      <c r="I89" s="803"/>
      <c r="J89" s="483" t="s">
        <v>343</v>
      </c>
    </row>
    <row r="90" spans="1:13" ht="14">
      <c r="H90" s="668"/>
      <c r="I90" s="804" t="s">
        <v>344</v>
      </c>
      <c r="J90" s="488"/>
    </row>
    <row r="91" spans="1:13" ht="45">
      <c r="H91" s="668" t="s">
        <v>345</v>
      </c>
      <c r="I91" s="805"/>
      <c r="J91" s="488" t="s">
        <v>346</v>
      </c>
    </row>
    <row r="92" spans="1:13" ht="15" thickBot="1">
      <c r="H92" s="669"/>
      <c r="I92" s="806"/>
      <c r="J92" s="489"/>
    </row>
    <row r="93" spans="1:13" ht="14">
      <c r="H93" s="667"/>
      <c r="I93" s="485"/>
      <c r="J93" s="485"/>
    </row>
    <row r="94" spans="1:13" ht="76" thickBot="1">
      <c r="H94" s="670" t="s">
        <v>347</v>
      </c>
      <c r="I94" s="483" t="s">
        <v>348</v>
      </c>
      <c r="J94" s="483" t="s">
        <v>349</v>
      </c>
    </row>
    <row r="95" spans="1:13" ht="41" customHeight="1">
      <c r="H95" s="814" t="s">
        <v>350</v>
      </c>
      <c r="I95" s="485"/>
      <c r="J95" s="485"/>
    </row>
    <row r="96" spans="1:13" ht="16" thickBot="1">
      <c r="H96" s="815"/>
      <c r="I96" s="483" t="s">
        <v>351</v>
      </c>
      <c r="J96" s="483" t="s">
        <v>352</v>
      </c>
    </row>
    <row r="97" spans="8:10" ht="14">
      <c r="H97" s="668"/>
      <c r="I97" s="804" t="s">
        <v>344</v>
      </c>
      <c r="J97" s="488"/>
    </row>
    <row r="98" spans="8:10" ht="30">
      <c r="H98" s="668" t="s">
        <v>353</v>
      </c>
      <c r="I98" s="805"/>
      <c r="J98" s="488" t="s">
        <v>346</v>
      </c>
    </row>
    <row r="99" spans="8:10" ht="15" thickBot="1">
      <c r="H99" s="669"/>
      <c r="I99" s="806"/>
      <c r="J99" s="489"/>
    </row>
    <row r="100" spans="8:10" ht="55" customHeight="1">
      <c r="H100" s="816" t="s">
        <v>347</v>
      </c>
      <c r="I100" s="485"/>
      <c r="J100" s="485"/>
    </row>
    <row r="101" spans="8:10" ht="16" thickBot="1">
      <c r="H101" s="817"/>
      <c r="I101" s="483" t="s">
        <v>354</v>
      </c>
      <c r="J101" s="483" t="s">
        <v>355</v>
      </c>
    </row>
    <row r="102" spans="8:10" ht="30">
      <c r="H102" s="486" t="s">
        <v>356</v>
      </c>
      <c r="I102" s="801" t="s">
        <v>357</v>
      </c>
      <c r="J102" s="485"/>
    </row>
    <row r="103" spans="8:10" ht="30">
      <c r="H103" s="486" t="s">
        <v>339</v>
      </c>
      <c r="I103" s="802"/>
      <c r="J103" s="485"/>
    </row>
    <row r="104" spans="8:10" ht="16" thickBot="1">
      <c r="H104" s="487"/>
      <c r="I104" s="803"/>
      <c r="J104" s="483" t="s">
        <v>358</v>
      </c>
    </row>
    <row r="105" spans="8:10" ht="30">
      <c r="H105" s="486" t="s">
        <v>359</v>
      </c>
      <c r="I105" s="801" t="s">
        <v>360</v>
      </c>
      <c r="J105" s="485"/>
    </row>
    <row r="106" spans="8:10" ht="30">
      <c r="H106" s="486" t="s">
        <v>339</v>
      </c>
      <c r="I106" s="802"/>
      <c r="J106" s="485"/>
    </row>
    <row r="107" spans="8:10" ht="16" thickBot="1">
      <c r="H107" s="487"/>
      <c r="I107" s="803"/>
      <c r="J107" s="483" t="s">
        <v>361</v>
      </c>
    </row>
    <row r="108" spans="8:10" ht="14">
      <c r="H108" s="490"/>
      <c r="I108"/>
      <c r="J108"/>
    </row>
    <row r="109" spans="8:10" ht="14">
      <c r="H109" s="490"/>
      <c r="I109"/>
      <c r="J109"/>
    </row>
    <row r="132" spans="4:8" ht="16">
      <c r="D132" s="474"/>
      <c r="E132"/>
      <c r="F132"/>
      <c r="G132"/>
      <c r="H132"/>
    </row>
    <row r="133" spans="4:8" ht="16">
      <c r="D133" s="474"/>
      <c r="E133"/>
      <c r="F133"/>
      <c r="G133"/>
      <c r="H133" s="474" t="s">
        <v>362</v>
      </c>
    </row>
    <row r="134" spans="4:8" ht="16">
      <c r="D134" s="474"/>
      <c r="E134" s="476"/>
      <c r="F134" s="474"/>
      <c r="G134" s="474"/>
      <c r="H134" s="474" t="s">
        <v>363</v>
      </c>
    </row>
    <row r="135" spans="4:8" ht="16">
      <c r="D135" s="474"/>
      <c r="E135" s="476"/>
      <c r="F135" s="474"/>
      <c r="G135" s="474"/>
      <c r="H135" s="474" t="s">
        <v>364</v>
      </c>
    </row>
    <row r="136" spans="4:8" ht="16">
      <c r="D136" s="474"/>
      <c r="E136" s="476"/>
      <c r="F136" s="474"/>
      <c r="G136" s="474"/>
      <c r="H136" s="474" t="s">
        <v>365</v>
      </c>
    </row>
    <row r="137" spans="4:8" ht="16">
      <c r="D137" s="474"/>
      <c r="E137" s="476"/>
      <c r="F137" s="474"/>
      <c r="G137" s="474"/>
      <c r="H137" s="474" t="s">
        <v>366</v>
      </c>
    </row>
    <row r="138" spans="4:8" ht="16">
      <c r="D138" s="474"/>
      <c r="E138" s="476"/>
      <c r="F138" s="474"/>
      <c r="G138" s="474"/>
    </row>
  </sheetData>
  <sheetProtection algorithmName="SHA-512" hashValue="nGed7Fl8qn8BsQwyG+LLZnS452AqEPKUoZht7Up2Tla3zWLRi+/jQTt9FjY0QsiXvUOOQwMAlTzm5oRM9pAMSg==" saltValue="nwfX7ep406ufWOnCjXe/uQ==" spinCount="100000" sheet="1" selectLockedCells="1" selectUnlockedCells="1"/>
  <customSheetViews>
    <customSheetView guid="{8497B84B-4C7E-43D6-B6B6-9229D6CB0A51}" fitToPage="1" showRuler="0" topLeftCell="V1">
      <selection activeCell="O1" sqref="O1:AD65536"/>
      <pageMargins left="0" right="0" top="0" bottom="0" header="0" footer="0"/>
      <pageSetup paperSize="9" scale="76" orientation="landscape"/>
      <headerFooter alignWithMargins="0">
        <oddHeader>&amp;CFaculty: &amp;A</oddHeader>
      </headerFooter>
    </customSheetView>
  </customSheetViews>
  <mergeCells count="22">
    <mergeCell ref="AV4:AY4"/>
    <mergeCell ref="I80:I81"/>
    <mergeCell ref="I82:I83"/>
    <mergeCell ref="I84:I86"/>
    <mergeCell ref="I87:I89"/>
    <mergeCell ref="AQ4:AT4"/>
    <mergeCell ref="I105:I107"/>
    <mergeCell ref="I90:I92"/>
    <mergeCell ref="AL4:AO4"/>
    <mergeCell ref="AG4:AJ4"/>
    <mergeCell ref="W4:Z4"/>
    <mergeCell ref="R4:U4"/>
    <mergeCell ref="A42:K42"/>
    <mergeCell ref="M4:P4"/>
    <mergeCell ref="C4:F4"/>
    <mergeCell ref="H4:K4"/>
    <mergeCell ref="AB4:AE4"/>
    <mergeCell ref="H95:H96"/>
    <mergeCell ref="I97:I99"/>
    <mergeCell ref="H100:H101"/>
    <mergeCell ref="I102:I104"/>
    <mergeCell ref="I78:I79"/>
  </mergeCells>
  <phoneticPr fontId="3" type="noConversion"/>
  <dataValidations count="1">
    <dataValidation type="textLength" allowBlank="1" showInputMessage="1" showErrorMessage="1" promptTitle="Titles of other staff" sqref="B21:B31" xr:uid="{00000000-0002-0000-0D00-000000000000}">
      <formula1>1</formula1>
      <formula2>25</formula2>
    </dataValidation>
  </dataValidations>
  <pageMargins left="0.17" right="0.19" top="0.77" bottom="0.65" header="0.5" footer="0.5"/>
  <pageSetup paperSize="9" scale="76" orientation="landscape"/>
  <headerFooter alignWithMargins="0">
    <oddHeader>&amp;CFaculty: &amp;A</oddHeader>
  </headerFooter>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N107"/>
  <sheetViews>
    <sheetView topLeftCell="A41" workbookViewId="0">
      <selection activeCell="A48" sqref="A48"/>
    </sheetView>
  </sheetViews>
  <sheetFormatPr baseColWidth="10" defaultColWidth="8.83203125" defaultRowHeight="13"/>
  <cols>
    <col min="1" max="1" width="40.33203125" style="3" customWidth="1"/>
    <col min="2" max="2" width="13.1640625" customWidth="1"/>
    <col min="3" max="3" width="14.5" customWidth="1"/>
    <col min="4" max="4" width="11.1640625" customWidth="1"/>
    <col min="5" max="6" width="10.33203125" customWidth="1"/>
    <col min="7" max="7" width="10.33203125" bestFit="1" customWidth="1"/>
    <col min="9" max="9" width="10.33203125" bestFit="1" customWidth="1"/>
    <col min="10" max="10" width="9.1640625" bestFit="1" customWidth="1"/>
  </cols>
  <sheetData>
    <row r="1" spans="1:14">
      <c r="A1" s="818" t="s">
        <v>367</v>
      </c>
      <c r="B1" s="819"/>
      <c r="C1" s="819"/>
      <c r="D1" s="819"/>
      <c r="E1" s="819"/>
      <c r="F1" s="819"/>
      <c r="G1" s="819"/>
      <c r="H1" s="672"/>
      <c r="I1" s="672"/>
      <c r="J1" s="672"/>
      <c r="K1" s="672"/>
      <c r="L1" s="672"/>
    </row>
    <row r="2" spans="1:14" s="32" customFormat="1" ht="75.75" customHeight="1">
      <c r="A2" s="820" t="s">
        <v>368</v>
      </c>
      <c r="B2" s="821"/>
      <c r="C2" s="821"/>
      <c r="D2" s="821"/>
      <c r="E2" s="821"/>
      <c r="F2" s="821"/>
      <c r="G2" s="821"/>
      <c r="H2" s="673"/>
      <c r="I2" s="673"/>
      <c r="J2" s="673"/>
      <c r="K2" s="673"/>
      <c r="L2" s="673"/>
      <c r="M2" s="673"/>
      <c r="N2" s="673"/>
    </row>
    <row r="3" spans="1:14">
      <c r="A3" s="69"/>
      <c r="B3" s="672"/>
      <c r="C3" s="672"/>
      <c r="D3" s="672"/>
      <c r="E3" s="672"/>
      <c r="F3" s="672"/>
      <c r="G3" s="672"/>
      <c r="H3" s="672"/>
      <c r="I3" s="672"/>
      <c r="J3" s="672"/>
      <c r="K3" s="672"/>
      <c r="L3" s="672"/>
    </row>
    <row r="4" spans="1:14" ht="12.75" customHeight="1">
      <c r="A4" s="69" t="str">
        <f>+[2]Academic!$A$5</f>
        <v>Cost to Company (CtC)</v>
      </c>
      <c r="B4" s="653">
        <v>0.02</v>
      </c>
      <c r="C4" s="37">
        <f>1+B4</f>
        <v>1.02</v>
      </c>
      <c r="D4" s="38"/>
      <c r="E4" s="672"/>
      <c r="F4" s="672"/>
      <c r="G4" s="672"/>
      <c r="H4" s="672"/>
      <c r="I4" s="672"/>
      <c r="J4" s="672"/>
      <c r="K4" s="672"/>
      <c r="L4" s="672"/>
    </row>
    <row r="5" spans="1:14" ht="12.75" customHeight="1">
      <c r="A5" s="69"/>
      <c r="B5" s="672"/>
      <c r="C5" s="672"/>
      <c r="D5" s="38"/>
      <c r="E5" s="38"/>
      <c r="F5" s="672"/>
      <c r="G5" s="672"/>
      <c r="H5" s="672"/>
      <c r="I5" s="672"/>
      <c r="J5" s="672"/>
      <c r="K5" s="672"/>
      <c r="L5" s="672"/>
    </row>
    <row r="6" spans="1:14">
      <c r="A6" s="62"/>
      <c r="B6" s="63" t="s">
        <v>269</v>
      </c>
      <c r="C6" s="63" t="s">
        <v>369</v>
      </c>
      <c r="D6" s="64" t="s">
        <v>370</v>
      </c>
    </row>
    <row r="7" spans="1:14">
      <c r="A7" s="58" t="str">
        <f>+[2]Academic!$A13</f>
        <v>Professor</v>
      </c>
      <c r="B7" s="59">
        <v>1</v>
      </c>
      <c r="C7" s="65" t="e">
        <f>Rates!#REF!</f>
        <v>#REF!</v>
      </c>
      <c r="D7" s="6">
        <v>1015628</v>
      </c>
      <c r="E7" s="6"/>
      <c r="G7" t="str">
        <f>IF(A7="Professor","","Possible structure error")</f>
        <v/>
      </c>
      <c r="J7" s="461">
        <f>Rates!H7</f>
        <v>1455944.274</v>
      </c>
      <c r="K7" s="461">
        <f>Rates!I7</f>
        <v>134809.655</v>
      </c>
      <c r="L7" s="461">
        <f>Rates!J7</f>
        <v>7616.8959647042402</v>
      </c>
      <c r="M7" s="461">
        <f>Rates!K7</f>
        <v>1083.2918705357142</v>
      </c>
      <c r="N7">
        <f>Rates!Q7</f>
        <v>7.000000000000009E-2</v>
      </c>
    </row>
    <row r="8" spans="1:14">
      <c r="A8" s="58" t="str">
        <f>+[2]Academic!$A14</f>
        <v>Assoc Prof</v>
      </c>
      <c r="B8" s="59">
        <v>2</v>
      </c>
      <c r="C8" s="65" t="e">
        <f>Rates!#REF!</f>
        <v>#REF!</v>
      </c>
      <c r="D8" s="6">
        <v>804767</v>
      </c>
      <c r="E8" s="6"/>
      <c r="J8" s="461">
        <f>Rates!H8</f>
        <v>1193336.496</v>
      </c>
      <c r="K8" s="461">
        <f>Rates!I8</f>
        <v>110494.12</v>
      </c>
      <c r="L8" s="461">
        <f>Rates!J8</f>
        <v>6243.0410993303567</v>
      </c>
      <c r="M8" s="461">
        <f>Rates!K8</f>
        <v>887.89917857142859</v>
      </c>
    </row>
    <row r="9" spans="1:14">
      <c r="A9" s="58" t="str">
        <f>+[2]Academic!$A15</f>
        <v>Senior Lecturer</v>
      </c>
      <c r="B9" s="59">
        <v>3</v>
      </c>
      <c r="C9" s="65" t="e">
        <f>Rates!#REF!</f>
        <v>#REF!</v>
      </c>
      <c r="D9" s="6">
        <v>682011</v>
      </c>
      <c r="E9" s="6"/>
      <c r="J9" s="461">
        <f>Rates!H9</f>
        <v>994096.53</v>
      </c>
      <c r="K9" s="461">
        <f>Rates!I9</f>
        <v>92045.974999999991</v>
      </c>
      <c r="L9" s="461">
        <f>Rates!J9</f>
        <v>5200.7003173828125</v>
      </c>
      <c r="M9" s="461">
        <f>Rates!K9</f>
        <v>739.65515625</v>
      </c>
    </row>
    <row r="10" spans="1:14">
      <c r="A10" s="58" t="str">
        <f>+[2]Academic!$A16</f>
        <v>Lecturer</v>
      </c>
      <c r="B10" s="59">
        <v>4</v>
      </c>
      <c r="C10" s="65" t="e">
        <f>Rates!#REF!</f>
        <v>#REF!</v>
      </c>
      <c r="D10" s="6">
        <v>554689</v>
      </c>
      <c r="E10" s="6"/>
      <c r="J10" s="461">
        <f>Rates!H10</f>
        <v>826325.01</v>
      </c>
      <c r="K10" s="461">
        <f>Rates!I10</f>
        <v>76511.574999999997</v>
      </c>
      <c r="L10" s="461">
        <f>Rates!J10</f>
        <v>4322.9893798828125</v>
      </c>
      <c r="M10" s="461">
        <f>Rates!K10</f>
        <v>614.82515624999996</v>
      </c>
    </row>
    <row r="11" spans="1:14">
      <c r="A11" s="58" t="str">
        <f>+[2]Academic!$A17</f>
        <v>Lecturer (entry level)</v>
      </c>
      <c r="B11" s="59">
        <v>5</v>
      </c>
      <c r="C11" s="65" t="e">
        <f>Rates!#REF!</f>
        <v>#REF!</v>
      </c>
      <c r="D11" s="6">
        <v>499222</v>
      </c>
      <c r="E11" s="6"/>
      <c r="F11" s="6"/>
      <c r="J11" s="461">
        <f>Rates!H11</f>
        <v>729721.98</v>
      </c>
      <c r="K11" s="461">
        <f>Rates!I11</f>
        <v>67566.849999999991</v>
      </c>
      <c r="L11" s="461">
        <f>Rates!J11</f>
        <v>3817.6024344308034</v>
      </c>
      <c r="M11" s="461">
        <f>Rates!K11</f>
        <v>542.94790178571429</v>
      </c>
    </row>
    <row r="12" spans="1:14">
      <c r="A12" s="58" t="str">
        <f>+[2]Academic!$A18</f>
        <v>Junior Res Fellow</v>
      </c>
      <c r="B12" s="59">
        <v>6</v>
      </c>
      <c r="C12" s="65" t="e">
        <f>Rates!#REF!</f>
        <v>#REF!</v>
      </c>
      <c r="D12" s="6">
        <v>499222</v>
      </c>
      <c r="E12" s="6"/>
      <c r="F12" s="6"/>
      <c r="J12" s="461">
        <f>Rates!H12</f>
        <v>729721.98</v>
      </c>
      <c r="K12" s="461">
        <f>Rates!I12</f>
        <v>67566.849999999991</v>
      </c>
      <c r="L12" s="461">
        <f>Rates!J12</f>
        <v>3817.6024344308034</v>
      </c>
      <c r="M12" s="461">
        <f>Rates!K12</f>
        <v>542.94790178571429</v>
      </c>
    </row>
    <row r="13" spans="1:14">
      <c r="A13" s="66" t="s">
        <v>176</v>
      </c>
      <c r="B13" s="59">
        <v>7</v>
      </c>
      <c r="C13" s="65" t="e">
        <f>Rates!#REF!</f>
        <v>#REF!</v>
      </c>
      <c r="D13" s="175">
        <v>637845</v>
      </c>
      <c r="E13" s="6"/>
      <c r="F13" s="6"/>
      <c r="J13" s="461">
        <f>Rates!H13</f>
        <v>921285.41399999999</v>
      </c>
      <c r="K13" s="461">
        <f>Rates!I13</f>
        <v>85304.204999999987</v>
      </c>
      <c r="L13" s="461">
        <f>Rates!J13</f>
        <v>4819.7827880859368</v>
      </c>
      <c r="M13" s="461">
        <f>Rates!K13</f>
        <v>685.48021874999995</v>
      </c>
    </row>
    <row r="14" spans="1:14">
      <c r="A14" s="66" t="s">
        <v>177</v>
      </c>
      <c r="B14" s="59">
        <v>8</v>
      </c>
      <c r="C14" s="65" t="e">
        <f>Rates!#REF!</f>
        <v>#REF!</v>
      </c>
      <c r="D14" s="175">
        <v>859086</v>
      </c>
      <c r="J14" s="461">
        <f>Rates!H14</f>
        <v>1204430.6340000001</v>
      </c>
      <c r="K14" s="461">
        <f>Rates!I14</f>
        <v>111521.355</v>
      </c>
      <c r="L14" s="461">
        <f>Rates!J14</f>
        <v>6301.0810232979911</v>
      </c>
      <c r="M14" s="461">
        <f>Rates!K14</f>
        <v>896.15374553571439</v>
      </c>
    </row>
    <row r="15" spans="1:14">
      <c r="A15" s="66" t="s">
        <v>178</v>
      </c>
      <c r="B15" s="59">
        <v>9</v>
      </c>
      <c r="C15" s="65" t="e">
        <f>Rates!#REF!</f>
        <v>#REF!</v>
      </c>
      <c r="D15" s="175">
        <v>859086</v>
      </c>
      <c r="J15" s="461">
        <f>Rates!H15</f>
        <v>1222489.26</v>
      </c>
      <c r="K15" s="461">
        <f>Rates!I15</f>
        <v>113193.45</v>
      </c>
      <c r="L15" s="461">
        <f>Rates!J15</f>
        <v>6395.5562569754466</v>
      </c>
      <c r="M15" s="461">
        <f>Rates!K15</f>
        <v>909.59022321428574</v>
      </c>
    </row>
    <row r="16" spans="1:14">
      <c r="A16" s="66" t="s">
        <v>179</v>
      </c>
      <c r="B16" s="59">
        <v>10</v>
      </c>
      <c r="C16" s="65" t="e">
        <f>Rates!#REF!</f>
        <v>#REF!</v>
      </c>
      <c r="D16" s="175">
        <v>997005</v>
      </c>
      <c r="J16" s="461">
        <f>Rates!H16</f>
        <v>1418754.852</v>
      </c>
      <c r="K16" s="461">
        <f>Rates!I16</f>
        <v>131366.18999999997</v>
      </c>
      <c r="L16" s="461">
        <f>Rates!J16</f>
        <v>7422.3363490513384</v>
      </c>
      <c r="M16" s="461">
        <f>Rates!K16</f>
        <v>1055.621169642857</v>
      </c>
    </row>
    <row r="17" spans="1:13">
      <c r="A17" s="66" t="s">
        <v>180</v>
      </c>
      <c r="B17" s="59">
        <v>11</v>
      </c>
      <c r="C17" s="65" t="e">
        <f>Rates!#REF!</f>
        <v>#REF!</v>
      </c>
      <c r="D17" s="175">
        <v>1342803</v>
      </c>
      <c r="J17" s="461">
        <f>Rates!H17</f>
        <v>1910834.7120000001</v>
      </c>
      <c r="K17" s="461">
        <f>Rates!I17</f>
        <v>176929.13999999998</v>
      </c>
      <c r="L17" s="461">
        <f>Rates!J17</f>
        <v>9996.6938755580359</v>
      </c>
      <c r="M17" s="461">
        <f>Rates!K17</f>
        <v>1421.7520178571428</v>
      </c>
    </row>
    <row r="18" spans="1:13">
      <c r="A18" s="66" t="s">
        <v>181</v>
      </c>
      <c r="B18" s="59">
        <v>12</v>
      </c>
      <c r="C18" s="65" t="e">
        <f>Rates!#REF!</f>
        <v>#REF!</v>
      </c>
      <c r="D18" s="175">
        <v>1678821</v>
      </c>
      <c r="J18" s="461">
        <f>Rates!H18</f>
        <v>2388989.7000000002</v>
      </c>
      <c r="K18" s="461">
        <f>Rates!I18</f>
        <v>221202.75</v>
      </c>
      <c r="L18" s="461">
        <f>Rates!J18</f>
        <v>12498.202253069197</v>
      </c>
      <c r="M18" s="461">
        <f>Rates!K18</f>
        <v>1777.522098214286</v>
      </c>
    </row>
    <row r="19" spans="1:13">
      <c r="A19" s="39"/>
      <c r="J19" s="50"/>
      <c r="K19" s="50"/>
      <c r="L19" s="50"/>
      <c r="M19" s="50"/>
    </row>
    <row r="20" spans="1:13">
      <c r="A20" s="58" t="str">
        <f>+'[2]PASS etc'!$A3</f>
        <v>PC12</v>
      </c>
      <c r="B20" s="59"/>
      <c r="C20" s="163">
        <f>D20*$C$4</f>
        <v>779078.60100000002</v>
      </c>
      <c r="D20" s="164">
        <v>763802.55</v>
      </c>
      <c r="G20" t="str">
        <f>IF(A20="PC12","","Possible structure error")</f>
        <v/>
      </c>
    </row>
    <row r="21" spans="1:13">
      <c r="A21" s="58" t="str">
        <f>+'[2]PASS etc'!$A4</f>
        <v>PC11</v>
      </c>
      <c r="B21" s="59"/>
      <c r="C21" s="163">
        <f t="shared" ref="C21:C28" si="0">D21*$C$4</f>
        <v>574739.29800000007</v>
      </c>
      <c r="D21" s="164">
        <v>563469.9</v>
      </c>
    </row>
    <row r="22" spans="1:13">
      <c r="A22" s="58" t="str">
        <f>+'[2]PASS etc'!$A5</f>
        <v>PC10</v>
      </c>
      <c r="B22" s="59"/>
      <c r="C22" s="163">
        <f t="shared" si="0"/>
        <v>467058.90168000001</v>
      </c>
      <c r="D22" s="164">
        <v>457900.88400000002</v>
      </c>
    </row>
    <row r="23" spans="1:13">
      <c r="A23" s="58" t="str">
        <f>+'[2]PASS etc'!$A6</f>
        <v>PC09</v>
      </c>
      <c r="B23" s="59"/>
      <c r="C23" s="163">
        <f t="shared" si="0"/>
        <v>370671.25380000001</v>
      </c>
      <c r="D23" s="164">
        <v>363403.19</v>
      </c>
    </row>
    <row r="24" spans="1:13">
      <c r="A24" s="58" t="str">
        <f>+'[2]PASS etc'!$A7</f>
        <v>PC08</v>
      </c>
      <c r="B24" s="59"/>
      <c r="C24" s="163">
        <f t="shared" si="0"/>
        <v>314638.72679999995</v>
      </c>
      <c r="D24" s="164">
        <v>308469.33999999997</v>
      </c>
    </row>
    <row r="25" spans="1:13">
      <c r="A25" s="58" t="str">
        <f>+'[2]PASS etc'!$A8</f>
        <v>PC07</v>
      </c>
      <c r="B25" s="59"/>
      <c r="C25" s="163">
        <f t="shared" si="0"/>
        <v>280869.63270000002</v>
      </c>
      <c r="D25" s="164">
        <v>275362.38500000001</v>
      </c>
    </row>
    <row r="26" spans="1:13">
      <c r="A26" s="58" t="str">
        <f>+'[2]PASS etc'!$A9</f>
        <v>PC06</v>
      </c>
      <c r="B26" s="59"/>
      <c r="C26" s="163">
        <f t="shared" si="0"/>
        <v>203203.19130000001</v>
      </c>
      <c r="D26" s="164">
        <v>199218.815</v>
      </c>
    </row>
    <row r="27" spans="1:13">
      <c r="A27" s="58" t="str">
        <f>+'[2]PASS etc'!$A10</f>
        <v>PC05</v>
      </c>
      <c r="B27" s="59"/>
      <c r="C27" s="163">
        <f t="shared" si="0"/>
        <v>178526.3976</v>
      </c>
      <c r="D27" s="164">
        <v>175025.88</v>
      </c>
      <c r="G27" t="str">
        <f>IF(A27="PC05","","Possible structure error")</f>
        <v/>
      </c>
    </row>
    <row r="28" spans="1:13">
      <c r="A28" s="58" t="s">
        <v>371</v>
      </c>
      <c r="B28" s="162"/>
      <c r="C28" s="163">
        <f t="shared" si="0"/>
        <v>164363.12640000001</v>
      </c>
      <c r="D28" s="165">
        <v>161140.32</v>
      </c>
    </row>
    <row r="29" spans="1:13">
      <c r="A29" s="161"/>
      <c r="B29" s="162"/>
      <c r="C29" s="163"/>
    </row>
    <row r="30" spans="1:13">
      <c r="A30" s="161"/>
      <c r="B30" s="162"/>
      <c r="C30" s="163"/>
    </row>
    <row r="31" spans="1:13">
      <c r="A31" s="13"/>
    </row>
    <row r="32" spans="1:13">
      <c r="B32" t="s">
        <v>372</v>
      </c>
    </row>
    <row r="33" spans="1:7">
      <c r="A33" s="12" t="str">
        <f>+'[2]PASS etc'!$A13</f>
        <v>CHED</v>
      </c>
      <c r="B33" s="75">
        <v>0.01</v>
      </c>
      <c r="G33" t="str">
        <f>IF(A33="CHED","","Possible structure error")</f>
        <v/>
      </c>
    </row>
    <row r="34" spans="1:7">
      <c r="A34" s="12" t="str">
        <f>+'[2]PASS etc'!$A14</f>
        <v>COM</v>
      </c>
      <c r="B34" s="75">
        <v>0.01</v>
      </c>
    </row>
    <row r="35" spans="1:7">
      <c r="A35" s="12" t="str">
        <f>+'[2]PASS etc'!$A15</f>
        <v>EBE</v>
      </c>
      <c r="B35" s="75">
        <v>0.01</v>
      </c>
    </row>
    <row r="36" spans="1:7">
      <c r="A36" s="12" t="str">
        <f>+'[2]PASS etc'!$A16</f>
        <v>GSB</v>
      </c>
      <c r="B36" s="75">
        <v>0.01</v>
      </c>
    </row>
    <row r="37" spans="1:7">
      <c r="A37" s="12" t="str">
        <f>+'[2]PASS etc'!$A17</f>
        <v>HSC</v>
      </c>
      <c r="B37" s="51">
        <v>0.01</v>
      </c>
    </row>
    <row r="38" spans="1:7">
      <c r="A38" s="45" t="str">
        <f>+'[2]PASS etc'!$A18</f>
        <v>HUM</v>
      </c>
      <c r="B38" s="51">
        <v>0.01</v>
      </c>
    </row>
    <row r="39" spans="1:7">
      <c r="A39" s="45" t="str">
        <f>+'[2]PASS etc'!$A19</f>
        <v>LAW</v>
      </c>
      <c r="B39" s="51">
        <v>0.01</v>
      </c>
    </row>
    <row r="40" spans="1:7">
      <c r="A40" s="45" t="str">
        <f>+'[2]PASS etc'!$A20</f>
        <v>SCI</v>
      </c>
      <c r="B40" s="51">
        <v>0.01</v>
      </c>
    </row>
    <row r="41" spans="1:7">
      <c r="A41" s="45" t="str">
        <f>+'[2]PASS etc'!$A21</f>
        <v>PASS</v>
      </c>
      <c r="B41" s="51">
        <v>0.01</v>
      </c>
    </row>
    <row r="42" spans="1:7">
      <c r="A42" s="52" t="s">
        <v>373</v>
      </c>
      <c r="B42" s="53" t="s">
        <v>374</v>
      </c>
      <c r="G42" t="str">
        <f>IF(A41="PASS","","Possible structure error")</f>
        <v/>
      </c>
    </row>
    <row r="43" spans="1:7">
      <c r="A43" s="13"/>
      <c r="B43" s="40"/>
    </row>
    <row r="44" spans="1:7">
      <c r="A44" s="41" t="str">
        <f>+'[2]PASS etc'!$A$23</f>
        <v>University costs</v>
      </c>
      <c r="B44" s="42">
        <v>0.2</v>
      </c>
      <c r="G44" t="str">
        <f>IF(A44="University costs","","Possible structure error")</f>
        <v/>
      </c>
    </row>
    <row r="46" spans="1:7">
      <c r="A46" s="3" t="s">
        <v>375</v>
      </c>
      <c r="C46" t="s">
        <v>376</v>
      </c>
    </row>
    <row r="47" spans="1:7">
      <c r="A47" s="67">
        <v>2021</v>
      </c>
      <c r="B47" s="59">
        <v>0</v>
      </c>
      <c r="C47" s="59"/>
    </row>
    <row r="48" spans="1:7">
      <c r="A48" s="67">
        <v>2022</v>
      </c>
      <c r="B48" s="59">
        <v>5</v>
      </c>
      <c r="C48" s="54">
        <v>5.8999999999999997E-2</v>
      </c>
    </row>
    <row r="49" spans="1:7">
      <c r="A49" s="67">
        <f t="shared" ref="A49:A56" si="1">A48+1</f>
        <v>2023</v>
      </c>
      <c r="B49" s="59">
        <v>10</v>
      </c>
      <c r="C49" s="54">
        <v>7.0000000000000007E-2</v>
      </c>
    </row>
    <row r="50" spans="1:7">
      <c r="A50" s="67">
        <f t="shared" si="1"/>
        <v>2024</v>
      </c>
      <c r="B50" s="59">
        <v>15</v>
      </c>
      <c r="C50" s="54">
        <v>7.0000000000000007E-2</v>
      </c>
    </row>
    <row r="51" spans="1:7">
      <c r="A51" s="67">
        <f t="shared" si="1"/>
        <v>2025</v>
      </c>
      <c r="B51" s="59">
        <v>20</v>
      </c>
      <c r="C51" s="54">
        <v>7.0000000000000007E-2</v>
      </c>
    </row>
    <row r="52" spans="1:7">
      <c r="A52" s="67">
        <f t="shared" si="1"/>
        <v>2026</v>
      </c>
      <c r="B52" s="59">
        <v>25</v>
      </c>
      <c r="C52" s="54">
        <v>7.0000000000000007E-2</v>
      </c>
    </row>
    <row r="53" spans="1:7">
      <c r="A53" s="67">
        <f t="shared" si="1"/>
        <v>2027</v>
      </c>
      <c r="B53" s="59">
        <v>30</v>
      </c>
      <c r="C53" s="54">
        <v>7.0000000000000007E-2</v>
      </c>
    </row>
    <row r="54" spans="1:7">
      <c r="A54" s="67">
        <f t="shared" si="1"/>
        <v>2028</v>
      </c>
      <c r="B54" s="59">
        <v>35</v>
      </c>
      <c r="C54" s="54">
        <v>7.0000000000000007E-2</v>
      </c>
    </row>
    <row r="55" spans="1:7">
      <c r="A55" s="67">
        <f t="shared" si="1"/>
        <v>2029</v>
      </c>
      <c r="B55" s="503">
        <v>40</v>
      </c>
      <c r="C55" s="502">
        <v>7.0000000000000007E-2</v>
      </c>
    </row>
    <row r="56" spans="1:7">
      <c r="A56" s="67">
        <f t="shared" si="1"/>
        <v>2030</v>
      </c>
      <c r="B56" s="503">
        <v>45</v>
      </c>
      <c r="C56" s="502">
        <v>7.0000000000000007E-2</v>
      </c>
    </row>
    <row r="57" spans="1:7">
      <c r="A57" s="501"/>
      <c r="B57" s="503"/>
      <c r="C57" s="502"/>
    </row>
    <row r="58" spans="1:7">
      <c r="A58" s="1"/>
      <c r="B58" s="2"/>
      <c r="C58" s="11"/>
    </row>
    <row r="59" spans="1:7">
      <c r="A59" s="43" t="str">
        <f>+[2]Units!$A5</f>
        <v>Units</v>
      </c>
      <c r="B59" t="s">
        <v>269</v>
      </c>
      <c r="D59" t="s">
        <v>270</v>
      </c>
      <c r="G59" t="str">
        <f>IF(A59="Units","","Possible structure error")</f>
        <v/>
      </c>
    </row>
    <row r="60" spans="1:7">
      <c r="A60" s="45" t="str">
        <f>+[2]Units!$A6</f>
        <v>pa</v>
      </c>
      <c r="B60" s="50">
        <v>1</v>
      </c>
      <c r="C60" s="55">
        <f>+[2]Units!$E6</f>
        <v>1</v>
      </c>
      <c r="D60" s="56">
        <f>+[2]Units!$F6</f>
        <v>1</v>
      </c>
      <c r="E60" s="4"/>
      <c r="F60" s="4"/>
    </row>
    <row r="61" spans="1:7">
      <c r="A61" s="45" t="str">
        <f>+[2]Units!$A7</f>
        <v>/month</v>
      </c>
      <c r="B61" s="50">
        <v>2</v>
      </c>
      <c r="C61" s="55">
        <f>+[2]Units!$E7</f>
        <v>8.3333333333333329E-2</v>
      </c>
      <c r="D61" s="56">
        <f>+[2]Units!$F7</f>
        <v>10.8</v>
      </c>
      <c r="E61" s="4"/>
      <c r="F61" s="4"/>
    </row>
    <row r="62" spans="1:7">
      <c r="A62" s="45" t="str">
        <f>+[2]Units!$A8</f>
        <v>/day</v>
      </c>
      <c r="B62" s="50">
        <v>3</v>
      </c>
      <c r="C62" s="55">
        <f>+[2]Units!$E8</f>
        <v>4.185267857142857E-3</v>
      </c>
      <c r="D62" s="56">
        <f>+[2]Units!$F8</f>
        <v>191.14666666666668</v>
      </c>
      <c r="E62" s="4"/>
      <c r="F62" s="4"/>
    </row>
    <row r="63" spans="1:7">
      <c r="A63" s="45" t="str">
        <f>+[2]Units!$A9</f>
        <v>/hour</v>
      </c>
      <c r="B63" s="50">
        <v>4</v>
      </c>
      <c r="C63" s="55">
        <f>+[2]Units!$E9</f>
        <v>5.5803571428571425E-4</v>
      </c>
      <c r="D63" s="56">
        <f>+[2]Units!$F9</f>
        <v>1344</v>
      </c>
      <c r="E63" s="4"/>
      <c r="F63" s="4"/>
    </row>
    <row r="65" spans="1:9">
      <c r="A65" s="58"/>
      <c r="B65" s="59"/>
      <c r="C65" s="68">
        <v>2015</v>
      </c>
      <c r="D65" s="68">
        <v>2016</v>
      </c>
      <c r="E65" s="68">
        <v>2017</v>
      </c>
      <c r="F65" s="68">
        <v>2018</v>
      </c>
      <c r="G65" s="68">
        <v>2019</v>
      </c>
      <c r="H65" s="68">
        <v>2020</v>
      </c>
      <c r="I65" s="68">
        <v>2021</v>
      </c>
    </row>
    <row r="70" spans="1:9">
      <c r="A70" s="45" t="str">
        <f>+'[2]PASS etc'!$A$25</f>
        <v>VAT rates</v>
      </c>
      <c r="B70" s="45" t="str">
        <f>+'[2]PASS etc'!$B$25</f>
        <v xml:space="preserve">Zero rated </v>
      </c>
      <c r="C70" s="57">
        <f>+'[2]PASS etc'!$C$25</f>
        <v>0</v>
      </c>
      <c r="G70" t="str">
        <f>IF(A70="Vat rates","","Possible structure error")</f>
        <v/>
      </c>
    </row>
    <row r="71" spans="1:9">
      <c r="A71" s="45" t="e">
        <f>+'[2]PASS etc'!$A$26</f>
        <v>#REF!</v>
      </c>
      <c r="B71" s="45" t="str">
        <f>+'[2]PASS etc'!$B$26</f>
        <v>Normal rate</v>
      </c>
      <c r="C71" s="57">
        <v>0.15</v>
      </c>
    </row>
    <row r="72" spans="1:9">
      <c r="A72" s="45"/>
      <c r="B72" s="50"/>
      <c r="C72" s="50"/>
    </row>
    <row r="73" spans="1:9">
      <c r="A73" s="44" t="str">
        <f>CONCATENATE( G7,G20,G27,G33,G42,G44,G59,G70)</f>
        <v/>
      </c>
      <c r="B73" s="50"/>
      <c r="C73" s="50"/>
    </row>
    <row r="74" spans="1:9">
      <c r="A74" s="3" t="s">
        <v>377</v>
      </c>
    </row>
    <row r="76" spans="1:9">
      <c r="A76" s="45"/>
    </row>
    <row r="77" spans="1:9">
      <c r="A77"/>
    </row>
    <row r="78" spans="1:9">
      <c r="A78" s="116" t="s">
        <v>69</v>
      </c>
    </row>
    <row r="79" spans="1:9">
      <c r="A79" s="117" t="s">
        <v>56</v>
      </c>
    </row>
    <row r="80" spans="1:9">
      <c r="A80" s="3" t="s">
        <v>64</v>
      </c>
    </row>
    <row r="82" spans="1:1">
      <c r="A82" s="3" t="s">
        <v>69</v>
      </c>
    </row>
    <row r="83" spans="1:1">
      <c r="A83" s="3" t="s">
        <v>56</v>
      </c>
    </row>
    <row r="85" spans="1:1" ht="16">
      <c r="A85" s="176" t="s">
        <v>378</v>
      </c>
    </row>
    <row r="86" spans="1:1" ht="16">
      <c r="A86" s="176" t="s">
        <v>379</v>
      </c>
    </row>
    <row r="88" spans="1:1">
      <c r="A88" s="3" t="s">
        <v>380</v>
      </c>
    </row>
    <row r="89" spans="1:1">
      <c r="A89" s="3" t="s">
        <v>381</v>
      </c>
    </row>
    <row r="93" spans="1:1">
      <c r="A93" s="3" t="s">
        <v>64</v>
      </c>
    </row>
    <row r="94" spans="1:1">
      <c r="A94" s="3" t="s">
        <v>95</v>
      </c>
    </row>
    <row r="95" spans="1:1">
      <c r="A95" s="3" t="s">
        <v>382</v>
      </c>
    </row>
    <row r="96" spans="1:1">
      <c r="A96" s="3" t="s">
        <v>383</v>
      </c>
    </row>
    <row r="97" spans="1:1">
      <c r="A97" s="3" t="s">
        <v>45</v>
      </c>
    </row>
    <row r="98" spans="1:1">
      <c r="A98" s="3" t="s">
        <v>96</v>
      </c>
    </row>
    <row r="101" spans="1:1">
      <c r="A101" s="3">
        <v>2018</v>
      </c>
    </row>
    <row r="102" spans="1:1">
      <c r="A102" s="3">
        <f>A101+1</f>
        <v>2019</v>
      </c>
    </row>
    <row r="103" spans="1:1">
      <c r="A103" s="3">
        <f t="shared" ref="A103:A106" si="2">A102+1</f>
        <v>2020</v>
      </c>
    </row>
    <row r="104" spans="1:1">
      <c r="A104" s="3">
        <f t="shared" si="2"/>
        <v>2021</v>
      </c>
    </row>
    <row r="105" spans="1:1">
      <c r="A105" s="3">
        <f t="shared" si="2"/>
        <v>2022</v>
      </c>
    </row>
    <row r="106" spans="1:1">
      <c r="A106" s="3">
        <f t="shared" si="2"/>
        <v>2023</v>
      </c>
    </row>
    <row r="107" spans="1:1">
      <c r="A107" s="3">
        <v>2013</v>
      </c>
    </row>
  </sheetData>
  <sheetProtection algorithmName="SHA-512" hashValue="aaJ5g+6JWFViNtoF8tjS9w2Oqkm5To51bZOvY1YZubbzn+WFat8zZ3VVE6N4n+Xp2mQnPEq/HdbJ/Vohk3rLPw==" saltValue="LmJpVGD87ToHDHy2YDnwRw==" spinCount="100000" sheet="1" selectLockedCells="1" selectUnlockedCells="1"/>
  <customSheetViews>
    <customSheetView guid="{8497B84B-4C7E-43D6-B6B6-9229D6CB0A51}" fitToPage="1" showRuler="0">
      <selection activeCell="A7" sqref="A7:B19"/>
      <pageMargins left="0" right="0" top="0" bottom="0" header="0" footer="0"/>
      <printOptions headings="1"/>
      <pageSetup fitToHeight="2" orientation="landscape"/>
      <headerFooter alignWithMargins="0">
        <oddHeader>&amp;L&amp;A&amp;F&amp;C&amp;F&amp;R&amp;P of &amp;N</oddHeader>
      </headerFooter>
    </customSheetView>
  </customSheetViews>
  <mergeCells count="2">
    <mergeCell ref="A1:G1"/>
    <mergeCell ref="A2:G2"/>
  </mergeCells>
  <phoneticPr fontId="3" type="noConversion"/>
  <dataValidations count="1">
    <dataValidation type="list" allowBlank="1" showInputMessage="1" showErrorMessage="1" promptTitle="GOB Staff" sqref="A82:A83" xr:uid="{00000000-0002-0000-0E00-000000000000}">
      <formula1>$A$82:$A$83</formula1>
    </dataValidation>
  </dataValidations>
  <printOptions headings="1"/>
  <pageMargins left="0.28000000000000003" right="0.22" top="0.52" bottom="0.43" header="0.34" footer="0.25"/>
  <pageSetup scale="99" fitToHeight="2" orientation="landscape"/>
  <headerFooter alignWithMargins="0">
    <oddHeader>&amp;L&amp;A&amp;F&amp;C&amp;F&amp;R&amp;P of &amp;N</oddHeader>
  </headerFooter>
  <cellWatches>
    <cellWatch r="A50"/>
  </cellWatche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J21"/>
  <sheetViews>
    <sheetView workbookViewId="0">
      <selection sqref="A1:B1"/>
    </sheetView>
  </sheetViews>
  <sheetFormatPr baseColWidth="10" defaultColWidth="11.5" defaultRowHeight="13"/>
  <sheetData>
    <row r="1" spans="1:10" ht="23">
      <c r="A1" s="698" t="s">
        <v>43</v>
      </c>
      <c r="B1" s="698"/>
      <c r="C1" s="467"/>
    </row>
    <row r="2" spans="1:10" ht="23">
      <c r="A2" s="467" t="s">
        <v>44</v>
      </c>
      <c r="B2" s="467"/>
      <c r="C2" s="467"/>
    </row>
    <row r="5" spans="1:10">
      <c r="B5" s="688" t="s">
        <v>45</v>
      </c>
      <c r="C5" s="689"/>
      <c r="D5" s="469" t="str">
        <f>'Summary Full Cost'!D110</f>
        <v>Total</v>
      </c>
      <c r="E5" s="469">
        <f>'Summary Full Cost'!E110</f>
        <v>2022</v>
      </c>
      <c r="F5" s="469">
        <f>'Summary Full Cost'!F110</f>
        <v>2023</v>
      </c>
      <c r="G5" s="469">
        <f>'Summary Full Cost'!G110</f>
        <v>2024</v>
      </c>
      <c r="H5" s="469">
        <f>'Summary Full Cost'!H110</f>
        <v>2025</v>
      </c>
      <c r="I5" s="469">
        <f>'Summary Full Cost'!I110</f>
        <v>2026</v>
      </c>
      <c r="J5" s="469">
        <f>'Summary Full Cost'!J110</f>
        <v>2027</v>
      </c>
    </row>
    <row r="6" spans="1:10" ht="14">
      <c r="B6" s="690" t="s">
        <v>46</v>
      </c>
      <c r="C6" s="691"/>
      <c r="D6" s="461" t="e">
        <f>'Summary Full Cost'!D111</f>
        <v>#DIV/0!</v>
      </c>
      <c r="E6" s="461" t="e">
        <f>'Summary Full Cost'!E111</f>
        <v>#DIV/0!</v>
      </c>
      <c r="F6" s="461" t="e">
        <f>'Summary Full Cost'!F111</f>
        <v>#DIV/0!</v>
      </c>
      <c r="G6" s="461" t="e">
        <f>'Summary Full Cost'!G111</f>
        <v>#DIV/0!</v>
      </c>
      <c r="H6" s="461" t="e">
        <f>'Summary Full Cost'!H111</f>
        <v>#DIV/0!</v>
      </c>
      <c r="I6" s="461" t="e">
        <f>'Summary Full Cost'!I111</f>
        <v>#DIV/0!</v>
      </c>
      <c r="J6" s="461" t="e">
        <f>'Summary Full Cost'!J111</f>
        <v>#DIV/0!</v>
      </c>
    </row>
    <row r="7" spans="1:10" ht="14">
      <c r="B7" s="692" t="s">
        <v>47</v>
      </c>
      <c r="C7" s="693"/>
      <c r="D7" s="461" t="e">
        <f>'Summary Full Cost'!D112</f>
        <v>#DIV/0!</v>
      </c>
      <c r="E7" s="461" t="e">
        <f>'Summary Full Cost'!E112</f>
        <v>#DIV/0!</v>
      </c>
      <c r="F7" s="461" t="e">
        <f>'Summary Full Cost'!F112</f>
        <v>#DIV/0!</v>
      </c>
      <c r="G7" s="461" t="e">
        <f>'Summary Full Cost'!G112</f>
        <v>#DIV/0!</v>
      </c>
      <c r="H7" s="461" t="e">
        <f>'Summary Full Cost'!H112</f>
        <v>#DIV/0!</v>
      </c>
      <c r="I7" s="461" t="e">
        <f>'Summary Full Cost'!I112</f>
        <v>#DIV/0!</v>
      </c>
      <c r="J7" s="461" t="e">
        <f>'Summary Full Cost'!J112</f>
        <v>#DIV/0!</v>
      </c>
    </row>
    <row r="8" spans="1:10" ht="14">
      <c r="B8" s="694" t="s">
        <v>48</v>
      </c>
      <c r="C8" s="695"/>
      <c r="D8" s="461" t="e">
        <f>'Summary Full Cost'!D113</f>
        <v>#DIV/0!</v>
      </c>
      <c r="E8" s="461" t="e">
        <f>'Summary Full Cost'!E113</f>
        <v>#DIV/0!</v>
      </c>
      <c r="F8" s="461" t="e">
        <f>'Summary Full Cost'!F113</f>
        <v>#DIV/0!</v>
      </c>
      <c r="G8" s="461" t="e">
        <f>'Summary Full Cost'!G113</f>
        <v>#DIV/0!</v>
      </c>
      <c r="H8" s="461" t="e">
        <f>'Summary Full Cost'!H113</f>
        <v>#DIV/0!</v>
      </c>
      <c r="I8" s="461" t="e">
        <f>'Summary Full Cost'!I113</f>
        <v>#DIV/0!</v>
      </c>
      <c r="J8" s="461" t="e">
        <f>'Summary Full Cost'!J113</f>
        <v>#DIV/0!</v>
      </c>
    </row>
    <row r="9" spans="1:10" ht="14">
      <c r="B9" s="684" t="s">
        <v>49</v>
      </c>
      <c r="C9" s="696"/>
      <c r="D9" s="461" t="e">
        <f>'Summary Full Cost'!D114</f>
        <v>#DIV/0!</v>
      </c>
      <c r="E9" s="461" t="e">
        <f>'Summary Full Cost'!E114</f>
        <v>#DIV/0!</v>
      </c>
      <c r="F9" s="461" t="e">
        <f>'Summary Full Cost'!F114</f>
        <v>#DIV/0!</v>
      </c>
      <c r="G9" s="461" t="e">
        <f>'Summary Full Cost'!G114</f>
        <v>#DIV/0!</v>
      </c>
      <c r="H9" s="461" t="e">
        <f>'Summary Full Cost'!H114</f>
        <v>#DIV/0!</v>
      </c>
      <c r="I9" s="461" t="e">
        <f>'Summary Full Cost'!I114</f>
        <v>#DIV/0!</v>
      </c>
      <c r="J9" s="461" t="e">
        <f>'Summary Full Cost'!J114</f>
        <v>#DIV/0!</v>
      </c>
    </row>
    <row r="10" spans="1:10" ht="14">
      <c r="B10" s="684" t="str">
        <f>IF(B17="NO","Other Direct Cost(must include VAT)","Other Directs Cost(should exclude VAT)")</f>
        <v>Other Direct Cost(must include VAT)</v>
      </c>
      <c r="C10" s="697"/>
      <c r="D10" s="461" t="e">
        <f>'Summary Full Cost'!D115</f>
        <v>#DIV/0!</v>
      </c>
      <c r="E10" s="461" t="e">
        <f>'Summary Full Cost'!E115</f>
        <v>#DIV/0!</v>
      </c>
      <c r="F10" s="461" t="e">
        <f>'Summary Full Cost'!F115</f>
        <v>#DIV/0!</v>
      </c>
      <c r="G10" s="461" t="e">
        <f>'Summary Full Cost'!G115</f>
        <v>#DIV/0!</v>
      </c>
      <c r="H10" s="461" t="e">
        <f>'Summary Full Cost'!H115</f>
        <v>#DIV/0!</v>
      </c>
      <c r="I10" s="461" t="e">
        <f>'Summary Full Cost'!I115</f>
        <v>#DIV/0!</v>
      </c>
      <c r="J10" s="461" t="e">
        <f>'Summary Full Cost'!J115</f>
        <v>#DIV/0!</v>
      </c>
    </row>
    <row r="11" spans="1:10" ht="14">
      <c r="B11" s="699" t="s">
        <v>50</v>
      </c>
      <c r="C11" s="700"/>
      <c r="D11" s="461" t="e">
        <f>'Summary Full Cost'!D116</f>
        <v>#DIV/0!</v>
      </c>
      <c r="E11" s="461" t="e">
        <f>'Summary Full Cost'!E116</f>
        <v>#DIV/0!</v>
      </c>
      <c r="F11" s="461" t="e">
        <f>'Summary Full Cost'!F116</f>
        <v>#DIV/0!</v>
      </c>
      <c r="G11" s="461" t="e">
        <f>'Summary Full Cost'!G116</f>
        <v>#DIV/0!</v>
      </c>
      <c r="H11" s="461" t="e">
        <f>'Summary Full Cost'!H116</f>
        <v>#DIV/0!</v>
      </c>
      <c r="I11" s="461" t="e">
        <f>'Summary Full Cost'!I116</f>
        <v>#DIV/0!</v>
      </c>
      <c r="J11" s="461" t="e">
        <f>'Summary Full Cost'!J116</f>
        <v>#DIV/0!</v>
      </c>
    </row>
    <row r="12" spans="1:10" ht="14">
      <c r="B12" s="699" t="s">
        <v>51</v>
      </c>
      <c r="C12" s="700"/>
      <c r="D12" s="461" t="e">
        <f>'Summary Full Cost'!D117</f>
        <v>#DIV/0!</v>
      </c>
      <c r="E12" s="461" t="e">
        <f>'Summary Full Cost'!E117</f>
        <v>#DIV/0!</v>
      </c>
      <c r="F12" s="461" t="e">
        <f>'Summary Full Cost'!F117</f>
        <v>#DIV/0!</v>
      </c>
      <c r="G12" s="461" t="e">
        <f>'Summary Full Cost'!G117</f>
        <v>#DIV/0!</v>
      </c>
      <c r="H12" s="461" t="e">
        <f>'Summary Full Cost'!H117</f>
        <v>#DIV/0!</v>
      </c>
      <c r="I12" s="461" t="e">
        <f>'Summary Full Cost'!I117</f>
        <v>#DIV/0!</v>
      </c>
      <c r="J12" s="461" t="e">
        <f>'Summary Full Cost'!J117</f>
        <v>#DIV/0!</v>
      </c>
    </row>
    <row r="13" spans="1:10" ht="14">
      <c r="B13" s="699" t="s">
        <v>52</v>
      </c>
      <c r="C13" s="700"/>
      <c r="D13" s="461" t="e">
        <f>'Summary Full Cost'!D118</f>
        <v>#DIV/0!</v>
      </c>
      <c r="E13" s="461" t="e">
        <f>'Summary Full Cost'!E118</f>
        <v>#DIV/0!</v>
      </c>
      <c r="F13" s="461" t="e">
        <f>'Summary Full Cost'!F118</f>
        <v>#DIV/0!</v>
      </c>
      <c r="G13" s="461" t="e">
        <f>'Summary Full Cost'!G118</f>
        <v>#DIV/0!</v>
      </c>
      <c r="H13" s="461" t="e">
        <f>'Summary Full Cost'!H118</f>
        <v>#DIV/0!</v>
      </c>
      <c r="I13" s="461" t="e">
        <f>'Summary Full Cost'!I118</f>
        <v>#DIV/0!</v>
      </c>
      <c r="J13" s="461" t="e">
        <f>'Summary Full Cost'!J118</f>
        <v>#DIV/0!</v>
      </c>
    </row>
    <row r="14" spans="1:10" ht="14">
      <c r="B14" s="235" t="s">
        <v>53</v>
      </c>
      <c r="C14" s="451"/>
      <c r="D14" s="461" t="e">
        <f>'Summary Full Cost'!D119</f>
        <v>#DIV/0!</v>
      </c>
      <c r="E14" s="461" t="e">
        <f>'Summary Full Cost'!E119</f>
        <v>#DIV/0!</v>
      </c>
      <c r="F14" s="461" t="e">
        <f>'Summary Full Cost'!F119</f>
        <v>#DIV/0!</v>
      </c>
      <c r="G14" s="461" t="e">
        <f>'Summary Full Cost'!G119</f>
        <v>#DIV/0!</v>
      </c>
      <c r="H14" s="461" t="e">
        <f>'Summary Full Cost'!H119</f>
        <v>#DIV/0!</v>
      </c>
      <c r="I14" s="461" t="e">
        <f>'Summary Full Cost'!I119</f>
        <v>#DIV/0!</v>
      </c>
      <c r="J14" s="461" t="e">
        <f>'Summary Full Cost'!J119</f>
        <v>#DIV/0!</v>
      </c>
    </row>
    <row r="15" spans="1:10" ht="14">
      <c r="B15" s="699" t="s">
        <v>54</v>
      </c>
      <c r="C15" s="700"/>
      <c r="D15" s="461" t="e">
        <f>'Summary Full Cost'!D120</f>
        <v>#DIV/0!</v>
      </c>
      <c r="E15" s="461" t="e">
        <f>'Summary Full Cost'!E120</f>
        <v>#DIV/0!</v>
      </c>
      <c r="F15" s="461" t="e">
        <f>'Summary Full Cost'!F120</f>
        <v>#DIV/0!</v>
      </c>
      <c r="G15" s="461" t="e">
        <f>'Summary Full Cost'!G120</f>
        <v>#DIV/0!</v>
      </c>
      <c r="H15" s="461" t="e">
        <f>'Summary Full Cost'!H120</f>
        <v>#DIV/0!</v>
      </c>
      <c r="I15" s="461" t="e">
        <f>'Summary Full Cost'!I120</f>
        <v>#DIV/0!</v>
      </c>
      <c r="J15" s="461" t="e">
        <f>'Summary Full Cost'!J120</f>
        <v>#DIV/0!</v>
      </c>
    </row>
    <row r="16" spans="1:10" ht="14">
      <c r="B16" s="684" t="s">
        <v>55</v>
      </c>
      <c r="C16" s="685"/>
      <c r="D16" s="461" t="e">
        <f>'Summary Full Cost'!D121</f>
        <v>#DIV/0!</v>
      </c>
      <c r="E16" s="461" t="e">
        <f>'Summary Full Cost'!E121</f>
        <v>#DIV/0!</v>
      </c>
      <c r="F16" s="461" t="e">
        <f>'Summary Full Cost'!F121</f>
        <v>#DIV/0!</v>
      </c>
      <c r="G16" s="461" t="e">
        <f>'Summary Full Cost'!G121</f>
        <v>#DIV/0!</v>
      </c>
      <c r="H16" s="461" t="e">
        <f>'Summary Full Cost'!H121</f>
        <v>#DIV/0!</v>
      </c>
      <c r="I16" s="461" t="e">
        <f>'Summary Full Cost'!I121</f>
        <v>#DIV/0!</v>
      </c>
      <c r="J16" s="461" t="e">
        <f>'Summary Full Cost'!J121</f>
        <v>#DIV/0!</v>
      </c>
    </row>
    <row r="17" spans="2:10" ht="14">
      <c r="B17" s="179" t="s">
        <v>56</v>
      </c>
      <c r="C17" s="180">
        <v>0</v>
      </c>
      <c r="D17" s="461">
        <f>'Summary Full Cost'!D122</f>
        <v>0</v>
      </c>
      <c r="E17" s="461">
        <f>'Summary Full Cost'!E122</f>
        <v>0</v>
      </c>
      <c r="F17" s="461">
        <f>'Summary Full Cost'!F122</f>
        <v>0</v>
      </c>
      <c r="G17" s="461">
        <f>'Summary Full Cost'!G122</f>
        <v>0</v>
      </c>
      <c r="H17" s="461">
        <f>'Summary Full Cost'!H122</f>
        <v>0</v>
      </c>
      <c r="I17" s="461">
        <f>'Summary Full Cost'!I122</f>
        <v>0</v>
      </c>
      <c r="J17" s="461">
        <f>'Summary Full Cost'!J122</f>
        <v>0</v>
      </c>
    </row>
    <row r="18" spans="2:10" ht="17" thickBot="1">
      <c r="B18" s="686" t="s">
        <v>57</v>
      </c>
      <c r="C18" s="687"/>
      <c r="D18" s="461" t="e">
        <f>'Summary Full Cost'!D123</f>
        <v>#DIV/0!</v>
      </c>
      <c r="E18" s="461" t="e">
        <f>'Summary Full Cost'!E123</f>
        <v>#DIV/0!</v>
      </c>
      <c r="F18" s="461" t="e">
        <f>'Summary Full Cost'!F123</f>
        <v>#DIV/0!</v>
      </c>
      <c r="G18" s="461" t="e">
        <f>'Summary Full Cost'!G123</f>
        <v>#DIV/0!</v>
      </c>
      <c r="H18" s="461" t="e">
        <f>'Summary Full Cost'!H123</f>
        <v>#DIV/0!</v>
      </c>
      <c r="I18" s="461" t="e">
        <f>'Summary Full Cost'!I123</f>
        <v>#DIV/0!</v>
      </c>
      <c r="J18" s="461" t="e">
        <f>'Summary Full Cost'!J123</f>
        <v>#DIV/0!</v>
      </c>
    </row>
    <row r="19" spans="2:10" ht="14" thickTop="1"/>
    <row r="21" spans="2:10">
      <c r="C21" t="str">
        <f>'Summary Full Cost'!C127</f>
        <v>ICRR %</v>
      </c>
      <c r="D21" s="470" t="e">
        <f>'Summary Full Cost'!D127</f>
        <v>#DIV/0!</v>
      </c>
    </row>
  </sheetData>
  <mergeCells count="13">
    <mergeCell ref="A1:B1"/>
    <mergeCell ref="B11:C11"/>
    <mergeCell ref="B12:C12"/>
    <mergeCell ref="B13:C13"/>
    <mergeCell ref="B15:C15"/>
    <mergeCell ref="B16:C16"/>
    <mergeCell ref="B18:C18"/>
    <mergeCell ref="B5:C5"/>
    <mergeCell ref="B6:C6"/>
    <mergeCell ref="B7:C7"/>
    <mergeCell ref="B8:C8"/>
    <mergeCell ref="B9:C9"/>
    <mergeCell ref="B10:C10"/>
  </mergeCells>
  <conditionalFormatting sqref="B14:C14 B15">
    <cfRule type="cellIs" dxfId="23" priority="1" stopIfTrue="1" operator="equal">
      <formula>"VAT status has not been defined - please select"</formula>
    </cfRule>
  </conditionalFormatting>
  <conditionalFormatting sqref="B17">
    <cfRule type="cellIs" dxfId="22" priority="2" stopIfTrue="1" operator="equal">
      <formula>"VAT Not defined"</formula>
    </cfRule>
  </conditionalFormatting>
  <dataValidations count="2">
    <dataValidation type="list" allowBlank="1" showInputMessage="1" showErrorMessage="1" error="VAT rates can either be normal rate (14%) or zero rated (0%) if an export contract (for example)" sqref="B17" xr:uid="{00000000-0002-0000-0100-000000000000}">
      <formula1>VAT</formula1>
    </dataValidation>
    <dataValidation type="list" allowBlank="1" showInputMessage="1" showErrorMessage="1" sqref="C17" xr:uid="{00000000-0002-0000-0100-000001000000}">
      <formula1>vatrates</formula1>
    </dataValidation>
  </dataValidations>
  <pageMargins left="0.75" right="0.75" top="1" bottom="1" header="0.5" footer="0.5"/>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C23"/>
  <sheetViews>
    <sheetView workbookViewId="0"/>
  </sheetViews>
  <sheetFormatPr baseColWidth="10" defaultColWidth="8.83203125" defaultRowHeight="13"/>
  <cols>
    <col min="1" max="1" width="16" customWidth="1"/>
    <col min="2" max="2" width="8.83203125" style="61"/>
    <col min="3" max="3" width="10.33203125" bestFit="1" customWidth="1"/>
  </cols>
  <sheetData>
    <row r="1" spans="1:3">
      <c r="A1" t="s">
        <v>115</v>
      </c>
      <c r="B1" s="61">
        <v>967365</v>
      </c>
    </row>
    <row r="2" spans="1:3">
      <c r="A2" t="s">
        <v>117</v>
      </c>
      <c r="B2" s="61">
        <v>766445</v>
      </c>
    </row>
    <row r="3" spans="1:3">
      <c r="A3" t="s">
        <v>172</v>
      </c>
      <c r="B3" s="61">
        <v>649534</v>
      </c>
    </row>
    <row r="4" spans="1:3">
      <c r="A4" t="s">
        <v>173</v>
      </c>
      <c r="B4" s="61">
        <v>528275</v>
      </c>
    </row>
    <row r="5" spans="1:3">
      <c r="A5" t="s">
        <v>174</v>
      </c>
      <c r="B5" s="61">
        <v>475449</v>
      </c>
    </row>
    <row r="6" spans="1:3">
      <c r="A6" t="s">
        <v>384</v>
      </c>
      <c r="B6" s="654">
        <v>475449</v>
      </c>
    </row>
    <row r="7" spans="1:3">
      <c r="A7" t="s">
        <v>385</v>
      </c>
      <c r="B7" s="654">
        <v>325000</v>
      </c>
      <c r="C7" s="654"/>
    </row>
    <row r="8" spans="1:3">
      <c r="A8" s="118" t="s">
        <v>176</v>
      </c>
      <c r="B8" s="119">
        <v>555045</v>
      </c>
      <c r="C8" s="654"/>
    </row>
    <row r="9" spans="1:3">
      <c r="A9" s="118" t="s">
        <v>177</v>
      </c>
      <c r="B9" s="119">
        <v>736518</v>
      </c>
      <c r="C9" s="654"/>
    </row>
    <row r="10" spans="1:3">
      <c r="A10" s="118" t="s">
        <v>178</v>
      </c>
      <c r="B10" s="120">
        <v>747564</v>
      </c>
      <c r="C10" s="654"/>
    </row>
    <row r="11" spans="1:3">
      <c r="A11" s="118" t="s">
        <v>179</v>
      </c>
      <c r="B11" s="121">
        <v>1084662</v>
      </c>
      <c r="C11" s="654"/>
    </row>
    <row r="12" spans="1:3">
      <c r="A12" s="118" t="s">
        <v>180</v>
      </c>
      <c r="B12" s="121">
        <v>1277682</v>
      </c>
      <c r="C12" s="654"/>
    </row>
    <row r="13" spans="1:3">
      <c r="A13" s="118" t="s">
        <v>181</v>
      </c>
      <c r="B13" s="121">
        <v>1460886</v>
      </c>
      <c r="C13" s="654"/>
    </row>
    <row r="14" spans="1:3">
      <c r="A14" t="s">
        <v>121</v>
      </c>
      <c r="B14" s="115">
        <v>727431</v>
      </c>
    </row>
    <row r="15" spans="1:3">
      <c r="A15" t="s">
        <v>182</v>
      </c>
      <c r="B15" s="61">
        <v>536638</v>
      </c>
    </row>
    <row r="16" spans="1:3">
      <c r="A16" t="s">
        <v>183</v>
      </c>
      <c r="B16" s="61">
        <v>435267</v>
      </c>
    </row>
    <row r="17" spans="1:2">
      <c r="A17" t="s">
        <v>184</v>
      </c>
      <c r="B17" s="61">
        <v>344458</v>
      </c>
    </row>
    <row r="18" spans="1:2">
      <c r="A18" t="s">
        <v>185</v>
      </c>
      <c r="B18" s="61">
        <v>292388</v>
      </c>
    </row>
    <row r="19" spans="1:2">
      <c r="A19" t="s">
        <v>186</v>
      </c>
      <c r="B19" s="61">
        <v>261007</v>
      </c>
    </row>
    <row r="20" spans="1:2">
      <c r="A20" t="s">
        <v>187</v>
      </c>
      <c r="B20" s="61">
        <v>188833</v>
      </c>
    </row>
    <row r="21" spans="1:2">
      <c r="A21" t="s">
        <v>188</v>
      </c>
      <c r="B21" s="61">
        <v>162061</v>
      </c>
    </row>
    <row r="22" spans="1:2">
      <c r="A22" t="s">
        <v>170</v>
      </c>
    </row>
    <row r="23" spans="1:2">
      <c r="A23" t="s">
        <v>386</v>
      </c>
    </row>
  </sheetData>
  <sheetProtection selectLockedCells="1" selectUnlockedCells="1"/>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Y22"/>
  <sheetViews>
    <sheetView workbookViewId="0"/>
  </sheetViews>
  <sheetFormatPr baseColWidth="10" defaultColWidth="8.83203125" defaultRowHeight="13"/>
  <cols>
    <col min="1" max="1" width="16.5" customWidth="1"/>
    <col min="2" max="2" width="8.83203125" customWidth="1"/>
    <col min="3" max="3" width="11.83203125" customWidth="1"/>
    <col min="4" max="4" width="15.33203125" customWidth="1"/>
    <col min="5" max="5" width="8.83203125" customWidth="1"/>
  </cols>
  <sheetData>
    <row r="1" spans="1:25" ht="16" thickBot="1">
      <c r="A1" s="178"/>
      <c r="B1" s="823">
        <v>2015</v>
      </c>
      <c r="C1" s="823"/>
      <c r="D1" s="823"/>
      <c r="E1" s="824"/>
      <c r="F1" s="822">
        <v>2016</v>
      </c>
      <c r="G1" s="823"/>
      <c r="H1" s="823"/>
      <c r="I1" s="824"/>
      <c r="J1" s="822">
        <v>2017</v>
      </c>
      <c r="K1" s="823"/>
      <c r="L1" s="823"/>
      <c r="M1" s="824"/>
      <c r="N1" s="822">
        <v>2018</v>
      </c>
      <c r="O1" s="823"/>
      <c r="P1" s="823"/>
      <c r="Q1" s="824"/>
      <c r="R1" s="822">
        <v>2019</v>
      </c>
      <c r="S1" s="823"/>
      <c r="T1" s="823"/>
      <c r="U1" s="824"/>
      <c r="V1" s="122"/>
    </row>
    <row r="2" spans="1:25" ht="16">
      <c r="A2" s="132" t="s">
        <v>47</v>
      </c>
      <c r="B2" s="123" t="s">
        <v>387</v>
      </c>
      <c r="C2" s="124" t="s">
        <v>388</v>
      </c>
      <c r="D2" s="124" t="s">
        <v>271</v>
      </c>
      <c r="E2" s="125" t="s">
        <v>389</v>
      </c>
      <c r="F2" s="123" t="s">
        <v>387</v>
      </c>
      <c r="G2" s="124" t="s">
        <v>388</v>
      </c>
      <c r="H2" s="124" t="s">
        <v>271</v>
      </c>
      <c r="I2" s="125" t="s">
        <v>389</v>
      </c>
      <c r="J2" s="123" t="s">
        <v>387</v>
      </c>
      <c r="K2" s="124" t="s">
        <v>388</v>
      </c>
      <c r="L2" s="124" t="s">
        <v>271</v>
      </c>
      <c r="M2" s="125" t="s">
        <v>389</v>
      </c>
      <c r="N2" s="123" t="s">
        <v>387</v>
      </c>
      <c r="O2" s="124" t="s">
        <v>388</v>
      </c>
      <c r="P2" s="124" t="s">
        <v>271</v>
      </c>
      <c r="Q2" s="125" t="s">
        <v>389</v>
      </c>
      <c r="R2" s="123" t="s">
        <v>387</v>
      </c>
      <c r="S2" s="124" t="s">
        <v>388</v>
      </c>
      <c r="T2" s="124" t="s">
        <v>271</v>
      </c>
      <c r="U2" s="125" t="s">
        <v>389</v>
      </c>
      <c r="V2" s="122"/>
    </row>
    <row r="3" spans="1:25">
      <c r="A3" s="122" t="s">
        <v>275</v>
      </c>
      <c r="B3" s="129">
        <f t="shared" ref="B3:B8" si="0">E3/2080</f>
        <v>209.7076923076923</v>
      </c>
      <c r="C3" s="134">
        <f t="shared" ref="C3:C8" si="1">E3/52</f>
        <v>8388.3076923076915</v>
      </c>
      <c r="D3" s="134">
        <f t="shared" ref="D3:D8" si="2">E3/12</f>
        <v>36349.333333333336</v>
      </c>
      <c r="E3" s="133">
        <v>436192</v>
      </c>
      <c r="F3" s="129">
        <f t="shared" ref="F3:I8" si="3">B3*(1+6%)</f>
        <v>222.29015384615386</v>
      </c>
      <c r="G3" s="129">
        <f t="shared" si="3"/>
        <v>8891.6061538461527</v>
      </c>
      <c r="H3" s="129">
        <f t="shared" si="3"/>
        <v>38530.293333333335</v>
      </c>
      <c r="I3" s="129">
        <f t="shared" si="3"/>
        <v>462363.52</v>
      </c>
      <c r="J3" s="129">
        <f t="shared" ref="J3:U8" si="4">F3*(1+6%)</f>
        <v>235.62756307692311</v>
      </c>
      <c r="K3" s="129">
        <f t="shared" si="4"/>
        <v>9425.1025230769228</v>
      </c>
      <c r="L3" s="129">
        <f t="shared" si="4"/>
        <v>40842.110933333337</v>
      </c>
      <c r="M3" s="129">
        <f t="shared" si="4"/>
        <v>490105.33120000007</v>
      </c>
      <c r="N3" s="129">
        <f t="shared" si="4"/>
        <v>249.76521686153851</v>
      </c>
      <c r="O3" s="129">
        <f t="shared" si="4"/>
        <v>9990.6086744615386</v>
      </c>
      <c r="P3" s="129">
        <f t="shared" si="4"/>
        <v>43292.637589333339</v>
      </c>
      <c r="Q3" s="129">
        <f t="shared" si="4"/>
        <v>519511.6510720001</v>
      </c>
      <c r="R3" s="129">
        <f>N3*(1+6%)</f>
        <v>264.75112987323081</v>
      </c>
      <c r="S3" s="129">
        <f t="shared" si="4"/>
        <v>10590.045194929231</v>
      </c>
      <c r="T3" s="129">
        <f t="shared" si="4"/>
        <v>45890.195844693342</v>
      </c>
      <c r="U3" s="129">
        <f>Q3*(1+6%)</f>
        <v>550682.35013632011</v>
      </c>
      <c r="V3" s="122"/>
      <c r="W3" s="131">
        <v>3053.797909865893</v>
      </c>
      <c r="X3" s="131">
        <v>54048.452883749946</v>
      </c>
      <c r="Y3" s="131">
        <v>583723.29114449932</v>
      </c>
    </row>
    <row r="4" spans="1:25">
      <c r="A4" s="122" t="s">
        <v>287</v>
      </c>
      <c r="B4" s="129">
        <f t="shared" si="0"/>
        <v>209.7076923076923</v>
      </c>
      <c r="C4" s="134">
        <f t="shared" si="1"/>
        <v>8388.3076923076915</v>
      </c>
      <c r="D4" s="134">
        <f t="shared" si="2"/>
        <v>36349.333333333336</v>
      </c>
      <c r="E4" s="141">
        <v>436192</v>
      </c>
      <c r="F4" s="129">
        <f t="shared" si="3"/>
        <v>222.29015384615386</v>
      </c>
      <c r="G4" s="129">
        <f t="shared" si="3"/>
        <v>8891.6061538461527</v>
      </c>
      <c r="H4" s="129">
        <f t="shared" si="3"/>
        <v>38530.293333333335</v>
      </c>
      <c r="I4" s="129">
        <f t="shared" si="3"/>
        <v>462363.52</v>
      </c>
      <c r="J4" s="129">
        <f t="shared" si="4"/>
        <v>235.62756307692311</v>
      </c>
      <c r="K4" s="129">
        <f t="shared" si="4"/>
        <v>9425.1025230769228</v>
      </c>
      <c r="L4" s="129">
        <f t="shared" si="4"/>
        <v>40842.110933333337</v>
      </c>
      <c r="M4" s="129">
        <f t="shared" si="4"/>
        <v>490105.33120000007</v>
      </c>
      <c r="N4" s="129">
        <f t="shared" si="4"/>
        <v>249.76521686153851</v>
      </c>
      <c r="O4" s="129">
        <f t="shared" si="4"/>
        <v>9990.6086744615386</v>
      </c>
      <c r="P4" s="129">
        <f t="shared" si="4"/>
        <v>43292.637589333339</v>
      </c>
      <c r="Q4" s="129">
        <f t="shared" si="4"/>
        <v>519511.6510720001</v>
      </c>
      <c r="R4" s="129">
        <f t="shared" si="4"/>
        <v>264.75112987323081</v>
      </c>
      <c r="S4" s="129">
        <f t="shared" si="4"/>
        <v>10590.045194929231</v>
      </c>
      <c r="T4" s="129">
        <f t="shared" si="4"/>
        <v>45890.195844693342</v>
      </c>
      <c r="U4" s="129">
        <f t="shared" si="4"/>
        <v>550682.35013632011</v>
      </c>
      <c r="V4" s="122"/>
      <c r="W4" s="131">
        <v>3053.797909865893</v>
      </c>
      <c r="X4" s="131">
        <v>54048.452883749946</v>
      </c>
      <c r="Y4" s="131">
        <v>583723.29114449932</v>
      </c>
    </row>
    <row r="5" spans="1:25">
      <c r="A5" s="122" t="s">
        <v>173</v>
      </c>
      <c r="B5" s="129">
        <f t="shared" si="0"/>
        <v>233.00769230769231</v>
      </c>
      <c r="C5" s="134">
        <f t="shared" si="1"/>
        <v>9320.3076923076915</v>
      </c>
      <c r="D5" s="134">
        <f t="shared" si="2"/>
        <v>40388</v>
      </c>
      <c r="E5" s="141">
        <v>484656</v>
      </c>
      <c r="F5" s="129">
        <f t="shared" si="3"/>
        <v>246.98815384615386</v>
      </c>
      <c r="G5" s="129">
        <f t="shared" si="3"/>
        <v>9879.5261538461527</v>
      </c>
      <c r="H5" s="129">
        <f t="shared" si="3"/>
        <v>42811.28</v>
      </c>
      <c r="I5" s="129">
        <f t="shared" si="3"/>
        <v>513735.36000000004</v>
      </c>
      <c r="J5" s="129">
        <f t="shared" si="4"/>
        <v>261.80744307692311</v>
      </c>
      <c r="K5" s="129">
        <f t="shared" si="4"/>
        <v>10472.297723076923</v>
      </c>
      <c r="L5" s="129">
        <f t="shared" si="4"/>
        <v>45379.9568</v>
      </c>
      <c r="M5" s="129">
        <f t="shared" si="4"/>
        <v>544559.48160000006</v>
      </c>
      <c r="N5" s="129">
        <f t="shared" si="4"/>
        <v>277.51588966153849</v>
      </c>
      <c r="O5" s="129">
        <f t="shared" si="4"/>
        <v>11100.635586461538</v>
      </c>
      <c r="P5" s="129">
        <f t="shared" si="4"/>
        <v>48102.754208000006</v>
      </c>
      <c r="Q5" s="129">
        <f t="shared" si="4"/>
        <v>577233.0504960001</v>
      </c>
      <c r="R5" s="129">
        <f t="shared" si="4"/>
        <v>294.16684304123083</v>
      </c>
      <c r="S5" s="129">
        <f t="shared" si="4"/>
        <v>11766.673721649231</v>
      </c>
      <c r="T5" s="129">
        <f t="shared" si="4"/>
        <v>50988.919460480007</v>
      </c>
      <c r="U5" s="129">
        <f t="shared" si="4"/>
        <v>611867.03352576017</v>
      </c>
      <c r="V5" s="122"/>
      <c r="W5" s="131">
        <v>3053.797909865893</v>
      </c>
      <c r="X5" s="131">
        <v>54048.452883749946</v>
      </c>
      <c r="Y5" s="131">
        <v>583723.29114449932</v>
      </c>
    </row>
    <row r="6" spans="1:25">
      <c r="A6" s="122" t="s">
        <v>172</v>
      </c>
      <c r="B6" s="129">
        <f t="shared" si="0"/>
        <v>286.49182692307693</v>
      </c>
      <c r="C6" s="134">
        <f t="shared" si="1"/>
        <v>11459.673076923076</v>
      </c>
      <c r="D6" s="134">
        <f t="shared" si="2"/>
        <v>49658.583333333336</v>
      </c>
      <c r="E6" s="141">
        <v>595903</v>
      </c>
      <c r="F6" s="129">
        <f t="shared" si="3"/>
        <v>303.68133653846155</v>
      </c>
      <c r="G6" s="129">
        <f t="shared" si="3"/>
        <v>12147.253461538461</v>
      </c>
      <c r="H6" s="129">
        <f t="shared" si="3"/>
        <v>52638.098333333335</v>
      </c>
      <c r="I6" s="129">
        <f t="shared" si="3"/>
        <v>631657.18000000005</v>
      </c>
      <c r="J6" s="129">
        <f t="shared" si="4"/>
        <v>321.90221673076928</v>
      </c>
      <c r="K6" s="129">
        <f t="shared" si="4"/>
        <v>12876.088669230769</v>
      </c>
      <c r="L6" s="129">
        <f t="shared" si="4"/>
        <v>55796.384233333338</v>
      </c>
      <c r="M6" s="129">
        <f t="shared" si="4"/>
        <v>669556.61080000014</v>
      </c>
      <c r="N6" s="129">
        <f t="shared" si="4"/>
        <v>341.21634973461545</v>
      </c>
      <c r="O6" s="129">
        <f t="shared" si="4"/>
        <v>13648.653989384615</v>
      </c>
      <c r="P6" s="129">
        <f t="shared" si="4"/>
        <v>59144.167287333345</v>
      </c>
      <c r="Q6" s="129">
        <f t="shared" si="4"/>
        <v>709730.00744800013</v>
      </c>
      <c r="R6" s="129">
        <f t="shared" si="4"/>
        <v>361.68933071869242</v>
      </c>
      <c r="S6" s="129">
        <f t="shared" si="4"/>
        <v>14467.573228747693</v>
      </c>
      <c r="T6" s="129">
        <f t="shared" si="4"/>
        <v>62692.817324573349</v>
      </c>
      <c r="U6" s="129">
        <f t="shared" si="4"/>
        <v>752313.80789488018</v>
      </c>
      <c r="V6" s="122"/>
      <c r="W6" s="131">
        <v>3053.797909865893</v>
      </c>
      <c r="X6" s="131">
        <v>54048.452883749946</v>
      </c>
      <c r="Y6" s="131">
        <v>583723.29114449932</v>
      </c>
    </row>
    <row r="7" spans="1:25">
      <c r="A7" s="122" t="s">
        <v>288</v>
      </c>
      <c r="B7" s="129">
        <f t="shared" si="0"/>
        <v>338.05817307692308</v>
      </c>
      <c r="C7" s="134">
        <f t="shared" si="1"/>
        <v>13522.326923076924</v>
      </c>
      <c r="D7" s="134">
        <f t="shared" si="2"/>
        <v>58596.75</v>
      </c>
      <c r="E7" s="141">
        <v>703161</v>
      </c>
      <c r="F7" s="129">
        <f t="shared" si="3"/>
        <v>358.34166346153847</v>
      </c>
      <c r="G7" s="129">
        <f t="shared" si="3"/>
        <v>14333.666538461541</v>
      </c>
      <c r="H7" s="129">
        <f t="shared" si="3"/>
        <v>62112.555</v>
      </c>
      <c r="I7" s="129">
        <f t="shared" si="3"/>
        <v>745350.66</v>
      </c>
      <c r="J7" s="129">
        <f t="shared" si="4"/>
        <v>379.84216326923081</v>
      </c>
      <c r="K7" s="129">
        <f t="shared" si="4"/>
        <v>15193.686530769233</v>
      </c>
      <c r="L7" s="129">
        <f t="shared" si="4"/>
        <v>65839.308300000004</v>
      </c>
      <c r="M7" s="129">
        <f t="shared" si="4"/>
        <v>790071.69960000005</v>
      </c>
      <c r="N7" s="129">
        <f t="shared" si="4"/>
        <v>402.63269306538467</v>
      </c>
      <c r="O7" s="129">
        <f t="shared" si="4"/>
        <v>16105.307722615387</v>
      </c>
      <c r="P7" s="129">
        <f t="shared" si="4"/>
        <v>69789.666798000006</v>
      </c>
      <c r="Q7" s="129">
        <f t="shared" si="4"/>
        <v>837476.00157600013</v>
      </c>
      <c r="R7" s="129">
        <f t="shared" si="4"/>
        <v>426.79065464930778</v>
      </c>
      <c r="S7" s="129">
        <f t="shared" si="4"/>
        <v>17071.626185972313</v>
      </c>
      <c r="T7" s="129">
        <f t="shared" si="4"/>
        <v>73977.046805880003</v>
      </c>
      <c r="U7" s="129">
        <f t="shared" si="4"/>
        <v>887724.56167056016</v>
      </c>
      <c r="V7" s="122"/>
      <c r="W7" s="131">
        <v>5475.1807701502585</v>
      </c>
      <c r="X7" s="131">
        <v>76785.702912637455</v>
      </c>
      <c r="Y7" s="131">
        <v>829285.59145648452</v>
      </c>
    </row>
    <row r="8" spans="1:25" ht="14">
      <c r="A8" s="122" t="s">
        <v>115</v>
      </c>
      <c r="B8" s="129">
        <f t="shared" si="0"/>
        <v>426.6341346153846</v>
      </c>
      <c r="C8" s="134">
        <f t="shared" si="1"/>
        <v>17065.365384615383</v>
      </c>
      <c r="D8" s="134">
        <f t="shared" si="2"/>
        <v>73949.916666666672</v>
      </c>
      <c r="E8" s="141">
        <v>887399</v>
      </c>
      <c r="F8" s="129">
        <f t="shared" si="3"/>
        <v>452.23218269230767</v>
      </c>
      <c r="G8" s="129">
        <f t="shared" si="3"/>
        <v>18089.287307692306</v>
      </c>
      <c r="H8" s="129">
        <f t="shared" si="3"/>
        <v>78386.911666666681</v>
      </c>
      <c r="I8" s="129">
        <f t="shared" si="3"/>
        <v>940642.94000000006</v>
      </c>
      <c r="J8" s="129">
        <f t="shared" si="4"/>
        <v>479.36611365384618</v>
      </c>
      <c r="K8" s="129">
        <f t="shared" si="4"/>
        <v>19174.644546153846</v>
      </c>
      <c r="L8" s="129">
        <f t="shared" si="4"/>
        <v>83090.126366666693</v>
      </c>
      <c r="M8" s="129">
        <f t="shared" si="4"/>
        <v>997081.51640000008</v>
      </c>
      <c r="N8" s="129">
        <f>J8*(1+6%)</f>
        <v>508.12808047307698</v>
      </c>
      <c r="O8" s="129">
        <f t="shared" si="4"/>
        <v>20325.12321892308</v>
      </c>
      <c r="P8" s="129">
        <f t="shared" si="4"/>
        <v>88075.533948666693</v>
      </c>
      <c r="Q8" s="130">
        <f>M8*(1+6%)</f>
        <v>1056906.4073840003</v>
      </c>
      <c r="R8" s="129">
        <f t="shared" si="4"/>
        <v>538.61576530146158</v>
      </c>
      <c r="S8" s="129">
        <f>O8*(1+6%)</f>
        <v>21544.630612058467</v>
      </c>
      <c r="T8" s="129">
        <f t="shared" si="4"/>
        <v>93360.065985586698</v>
      </c>
      <c r="U8" s="130">
        <f t="shared" si="4"/>
        <v>1120320.7918270403</v>
      </c>
      <c r="V8" s="122"/>
      <c r="W8" s="131">
        <v>5475.1807701502585</v>
      </c>
      <c r="X8" s="131">
        <v>96903.940149227274</v>
      </c>
      <c r="Y8" s="131">
        <v>1046562.5536116548</v>
      </c>
    </row>
    <row r="9" spans="1:25" ht="16">
      <c r="A9" s="132" t="s">
        <v>390</v>
      </c>
      <c r="B9" s="126" t="s">
        <v>387</v>
      </c>
      <c r="C9" s="127" t="s">
        <v>388</v>
      </c>
      <c r="D9" s="127" t="s">
        <v>271</v>
      </c>
      <c r="E9" s="128" t="s">
        <v>389</v>
      </c>
      <c r="F9" s="126" t="s">
        <v>387</v>
      </c>
      <c r="G9" s="127" t="s">
        <v>388</v>
      </c>
      <c r="H9" s="127" t="s">
        <v>271</v>
      </c>
      <c r="I9" s="128" t="s">
        <v>389</v>
      </c>
      <c r="J9" s="126" t="s">
        <v>387</v>
      </c>
      <c r="K9" s="127" t="s">
        <v>388</v>
      </c>
      <c r="L9" s="127" t="s">
        <v>271</v>
      </c>
      <c r="M9" s="128" t="s">
        <v>389</v>
      </c>
      <c r="N9" s="126" t="s">
        <v>387</v>
      </c>
      <c r="O9" s="127" t="s">
        <v>388</v>
      </c>
      <c r="P9" s="127" t="s">
        <v>271</v>
      </c>
      <c r="Q9" s="128" t="s">
        <v>389</v>
      </c>
      <c r="R9" s="126" t="s">
        <v>387</v>
      </c>
      <c r="S9" s="127" t="s">
        <v>388</v>
      </c>
      <c r="T9" s="127" t="s">
        <v>271</v>
      </c>
      <c r="U9" s="128" t="s">
        <v>389</v>
      </c>
      <c r="V9" s="122"/>
    </row>
    <row r="10" spans="1:25">
      <c r="A10" s="122" t="s">
        <v>391</v>
      </c>
      <c r="B10" s="129">
        <f>E10/2080</f>
        <v>82.300480769230774</v>
      </c>
      <c r="C10" s="134">
        <f>E10/52</f>
        <v>3292.0192307692309</v>
      </c>
      <c r="D10" s="134">
        <f>E10/12</f>
        <v>14265.416666666666</v>
      </c>
      <c r="E10" s="135">
        <v>171185</v>
      </c>
      <c r="F10" s="129">
        <f t="shared" ref="F10:I16" si="5">B10*(1+6%)</f>
        <v>87.238509615384629</v>
      </c>
      <c r="G10" s="129">
        <f t="shared" si="5"/>
        <v>3489.5403846153849</v>
      </c>
      <c r="H10" s="129">
        <f t="shared" si="5"/>
        <v>15121.341666666667</v>
      </c>
      <c r="I10" s="129">
        <f t="shared" si="5"/>
        <v>181456.1</v>
      </c>
      <c r="J10" s="129">
        <f t="shared" ref="J10:U16" si="6">F10*(1+6%)</f>
        <v>92.472820192307708</v>
      </c>
      <c r="K10" s="129">
        <f t="shared" si="6"/>
        <v>3698.9128076923084</v>
      </c>
      <c r="L10" s="129">
        <f t="shared" si="6"/>
        <v>16028.622166666668</v>
      </c>
      <c r="M10" s="129">
        <f t="shared" si="6"/>
        <v>192343.46600000001</v>
      </c>
      <c r="N10" s="129">
        <f t="shared" si="6"/>
        <v>98.021189403846179</v>
      </c>
      <c r="O10" s="129">
        <f t="shared" si="6"/>
        <v>3920.8475761538471</v>
      </c>
      <c r="P10" s="129">
        <f t="shared" si="6"/>
        <v>16990.339496666667</v>
      </c>
      <c r="Q10" s="129">
        <f t="shared" si="6"/>
        <v>203884.07396000004</v>
      </c>
      <c r="R10" s="129">
        <f t="shared" si="6"/>
        <v>103.90246076807695</v>
      </c>
      <c r="S10" s="129">
        <f t="shared" si="6"/>
        <v>4156.0984307230783</v>
      </c>
      <c r="T10" s="129">
        <f t="shared" si="6"/>
        <v>18009.759866466669</v>
      </c>
      <c r="U10" s="129">
        <f t="shared" si="6"/>
        <v>216117.11839760005</v>
      </c>
      <c r="V10" s="122"/>
    </row>
    <row r="11" spans="1:25">
      <c r="A11" s="122" t="s">
        <v>392</v>
      </c>
      <c r="B11" s="129">
        <f t="shared" ref="B11:B16" si="7">E11/2080</f>
        <v>111.87451923076924</v>
      </c>
      <c r="C11" s="134">
        <f t="shared" ref="C11:C16" si="8">E11/52</f>
        <v>4474.9807692307695</v>
      </c>
      <c r="D11" s="134">
        <f t="shared" ref="D11:D16" si="9">E11/12</f>
        <v>19391.583333333332</v>
      </c>
      <c r="E11" s="135">
        <v>232699</v>
      </c>
      <c r="F11" s="129">
        <f t="shared" si="5"/>
        <v>118.5869903846154</v>
      </c>
      <c r="G11" s="129">
        <f t="shared" si="5"/>
        <v>4743.4796153846155</v>
      </c>
      <c r="H11" s="129">
        <f t="shared" si="5"/>
        <v>20555.078333333335</v>
      </c>
      <c r="I11" s="129">
        <f t="shared" si="5"/>
        <v>246660.94</v>
      </c>
      <c r="J11" s="129">
        <f t="shared" si="6"/>
        <v>125.70220980769234</v>
      </c>
      <c r="K11" s="129">
        <f t="shared" si="6"/>
        <v>5028.0883923076926</v>
      </c>
      <c r="L11" s="129">
        <f t="shared" si="6"/>
        <v>21788.383033333335</v>
      </c>
      <c r="M11" s="129">
        <f t="shared" si="6"/>
        <v>261460.59640000001</v>
      </c>
      <c r="N11" s="129">
        <f t="shared" si="6"/>
        <v>133.24434239615388</v>
      </c>
      <c r="O11" s="129">
        <f t="shared" si="6"/>
        <v>5329.7736958461546</v>
      </c>
      <c r="P11" s="129">
        <f t="shared" si="6"/>
        <v>23095.686015333336</v>
      </c>
      <c r="Q11" s="129">
        <f t="shared" si="6"/>
        <v>277148.23218400002</v>
      </c>
      <c r="R11" s="129">
        <f t="shared" si="6"/>
        <v>141.23900293992313</v>
      </c>
      <c r="S11" s="129">
        <f t="shared" si="6"/>
        <v>5649.5601175969241</v>
      </c>
      <c r="T11" s="129">
        <f t="shared" si="6"/>
        <v>24481.427176253339</v>
      </c>
      <c r="U11" s="129">
        <f t="shared" si="6"/>
        <v>293777.12611504004</v>
      </c>
      <c r="V11" s="122"/>
    </row>
    <row r="12" spans="1:25">
      <c r="A12" s="122" t="s">
        <v>393</v>
      </c>
      <c r="B12" s="129">
        <f t="shared" si="7"/>
        <v>127.43413461538462</v>
      </c>
      <c r="C12" s="134">
        <f t="shared" si="8"/>
        <v>5097.3653846153848</v>
      </c>
      <c r="D12" s="134">
        <f t="shared" si="9"/>
        <v>22088.583333333332</v>
      </c>
      <c r="E12" s="135">
        <v>265063</v>
      </c>
      <c r="F12" s="129">
        <f t="shared" si="5"/>
        <v>135.08018269230772</v>
      </c>
      <c r="G12" s="129">
        <f t="shared" si="5"/>
        <v>5403.2073076923079</v>
      </c>
      <c r="H12" s="129">
        <f t="shared" si="5"/>
        <v>23413.898333333334</v>
      </c>
      <c r="I12" s="129">
        <f t="shared" si="5"/>
        <v>280966.78000000003</v>
      </c>
      <c r="J12" s="129">
        <f t="shared" si="6"/>
        <v>143.18499365384619</v>
      </c>
      <c r="K12" s="129">
        <f t="shared" si="6"/>
        <v>5727.3997461538465</v>
      </c>
      <c r="L12" s="129">
        <f t="shared" si="6"/>
        <v>24818.732233333336</v>
      </c>
      <c r="M12" s="129">
        <f t="shared" si="6"/>
        <v>297824.78680000006</v>
      </c>
      <c r="N12" s="129">
        <f t="shared" si="6"/>
        <v>151.77609327307698</v>
      </c>
      <c r="O12" s="129">
        <f t="shared" si="6"/>
        <v>6071.0437309230774</v>
      </c>
      <c r="P12" s="129">
        <f t="shared" si="6"/>
        <v>26307.856167333339</v>
      </c>
      <c r="Q12" s="129">
        <f t="shared" si="6"/>
        <v>315694.27400800009</v>
      </c>
      <c r="R12" s="129">
        <f t="shared" si="6"/>
        <v>160.88265886946161</v>
      </c>
      <c r="S12" s="129">
        <f t="shared" si="6"/>
        <v>6435.3063547784623</v>
      </c>
      <c r="T12" s="129">
        <f t="shared" si="6"/>
        <v>27886.327537373341</v>
      </c>
      <c r="U12" s="129">
        <f t="shared" si="6"/>
        <v>334635.93044848013</v>
      </c>
      <c r="V12" s="122"/>
    </row>
    <row r="13" spans="1:25">
      <c r="A13" s="122" t="s">
        <v>394</v>
      </c>
      <c r="B13" s="129">
        <f t="shared" si="7"/>
        <v>150.12740384615384</v>
      </c>
      <c r="C13" s="134">
        <f t="shared" si="8"/>
        <v>6005.0961538461543</v>
      </c>
      <c r="D13" s="134">
        <f t="shared" si="9"/>
        <v>26022.083333333332</v>
      </c>
      <c r="E13" s="135">
        <v>312265</v>
      </c>
      <c r="F13" s="129">
        <f t="shared" si="5"/>
        <v>159.13504807692308</v>
      </c>
      <c r="G13" s="129">
        <f t="shared" si="5"/>
        <v>6365.4019230769236</v>
      </c>
      <c r="H13" s="129">
        <f t="shared" si="5"/>
        <v>27583.408333333333</v>
      </c>
      <c r="I13" s="129">
        <f t="shared" si="5"/>
        <v>331000.90000000002</v>
      </c>
      <c r="J13" s="129">
        <f t="shared" si="6"/>
        <v>168.68315096153847</v>
      </c>
      <c r="K13" s="129">
        <f t="shared" si="6"/>
        <v>6747.3260384615396</v>
      </c>
      <c r="L13" s="129">
        <f t="shared" si="6"/>
        <v>29238.412833333336</v>
      </c>
      <c r="M13" s="129">
        <f t="shared" si="6"/>
        <v>350860.95400000003</v>
      </c>
      <c r="N13" s="129">
        <f t="shared" si="6"/>
        <v>178.8041400192308</v>
      </c>
      <c r="O13" s="129">
        <f t="shared" si="6"/>
        <v>7152.1656007692327</v>
      </c>
      <c r="P13" s="129">
        <f t="shared" si="6"/>
        <v>30992.717603333338</v>
      </c>
      <c r="Q13" s="129">
        <f t="shared" si="6"/>
        <v>371912.61124000006</v>
      </c>
      <c r="R13" s="129">
        <f t="shared" si="6"/>
        <v>189.53238842038465</v>
      </c>
      <c r="S13" s="129">
        <f t="shared" si="6"/>
        <v>7581.2955368153871</v>
      </c>
      <c r="T13" s="129">
        <f t="shared" si="6"/>
        <v>32852.280659533339</v>
      </c>
      <c r="U13" s="129">
        <f t="shared" si="6"/>
        <v>394227.36791440006</v>
      </c>
      <c r="V13" s="122"/>
    </row>
    <row r="14" spans="1:25">
      <c r="A14" s="122" t="s">
        <v>395</v>
      </c>
      <c r="B14" s="129">
        <f t="shared" si="7"/>
        <v>189.70576923076922</v>
      </c>
      <c r="C14" s="134">
        <f t="shared" si="8"/>
        <v>7588.2307692307695</v>
      </c>
      <c r="D14" s="134">
        <f t="shared" si="9"/>
        <v>32882.333333333336</v>
      </c>
      <c r="E14" s="135">
        <v>394588</v>
      </c>
      <c r="F14" s="129">
        <f t="shared" si="5"/>
        <v>201.08811538461538</v>
      </c>
      <c r="G14" s="129">
        <f t="shared" si="5"/>
        <v>8043.5246153846165</v>
      </c>
      <c r="H14" s="129">
        <f t="shared" si="5"/>
        <v>34855.273333333338</v>
      </c>
      <c r="I14" s="129">
        <f t="shared" si="5"/>
        <v>418263.28</v>
      </c>
      <c r="J14" s="129">
        <f t="shared" si="6"/>
        <v>213.15340230769232</v>
      </c>
      <c r="K14" s="129">
        <f t="shared" si="6"/>
        <v>8526.1360923076936</v>
      </c>
      <c r="L14" s="129">
        <f t="shared" si="6"/>
        <v>36946.589733333341</v>
      </c>
      <c r="M14" s="129">
        <f t="shared" si="6"/>
        <v>443359.07680000004</v>
      </c>
      <c r="N14" s="129">
        <f t="shared" si="6"/>
        <v>225.94260644615386</v>
      </c>
      <c r="O14" s="129">
        <f t="shared" si="6"/>
        <v>9037.7042578461551</v>
      </c>
      <c r="P14" s="129">
        <f t="shared" si="6"/>
        <v>39163.385117333346</v>
      </c>
      <c r="Q14" s="129">
        <f t="shared" si="6"/>
        <v>469960.62140800006</v>
      </c>
      <c r="R14" s="129">
        <f t="shared" si="6"/>
        <v>239.4991628329231</v>
      </c>
      <c r="S14" s="129">
        <f t="shared" si="6"/>
        <v>9579.9665133169256</v>
      </c>
      <c r="T14" s="129">
        <f t="shared" si="6"/>
        <v>41513.188224373349</v>
      </c>
      <c r="U14" s="129">
        <f t="shared" si="6"/>
        <v>498158.2586924801</v>
      </c>
      <c r="V14" s="122"/>
    </row>
    <row r="15" spans="1:25">
      <c r="A15" s="122" t="s">
        <v>396</v>
      </c>
      <c r="B15" s="129">
        <f t="shared" si="7"/>
        <v>233.88749999999999</v>
      </c>
      <c r="C15" s="134">
        <f t="shared" si="8"/>
        <v>9355.5</v>
      </c>
      <c r="D15" s="134">
        <f t="shared" si="9"/>
        <v>40540.5</v>
      </c>
      <c r="E15" s="135">
        <v>486486</v>
      </c>
      <c r="F15" s="129">
        <f t="shared" si="5"/>
        <v>247.92075</v>
      </c>
      <c r="G15" s="129">
        <f t="shared" si="5"/>
        <v>9916.83</v>
      </c>
      <c r="H15" s="129">
        <f t="shared" si="5"/>
        <v>42972.93</v>
      </c>
      <c r="I15" s="129">
        <f t="shared" si="5"/>
        <v>515675.16000000003</v>
      </c>
      <c r="J15" s="129">
        <f t="shared" si="6"/>
        <v>262.795995</v>
      </c>
      <c r="K15" s="129">
        <f t="shared" si="6"/>
        <v>10511.8398</v>
      </c>
      <c r="L15" s="129">
        <f t="shared" si="6"/>
        <v>45551.305800000002</v>
      </c>
      <c r="M15" s="129">
        <f t="shared" si="6"/>
        <v>546615.66960000002</v>
      </c>
      <c r="N15" s="129">
        <f t="shared" si="6"/>
        <v>278.5637547</v>
      </c>
      <c r="O15" s="129">
        <f t="shared" si="6"/>
        <v>11142.550188000001</v>
      </c>
      <c r="P15" s="129">
        <f t="shared" si="6"/>
        <v>48284.384148000005</v>
      </c>
      <c r="Q15" s="129">
        <f t="shared" si="6"/>
        <v>579412.60977600003</v>
      </c>
      <c r="R15" s="129">
        <f t="shared" si="6"/>
        <v>295.27757998200002</v>
      </c>
      <c r="S15" s="129">
        <f t="shared" si="6"/>
        <v>11811.103199280002</v>
      </c>
      <c r="T15" s="129">
        <f t="shared" si="6"/>
        <v>51181.447196880006</v>
      </c>
      <c r="U15" s="129">
        <f t="shared" si="6"/>
        <v>614177.36636256007</v>
      </c>
      <c r="V15" s="122"/>
    </row>
    <row r="16" spans="1:25">
      <c r="A16" s="122" t="s">
        <v>397</v>
      </c>
      <c r="B16" s="129">
        <f t="shared" si="7"/>
        <v>317.63509615384618</v>
      </c>
      <c r="C16" s="134">
        <f t="shared" si="8"/>
        <v>12705.403846153846</v>
      </c>
      <c r="D16" s="134">
        <f t="shared" si="9"/>
        <v>55056.75</v>
      </c>
      <c r="E16" s="135">
        <v>660681</v>
      </c>
      <c r="F16" s="129">
        <f t="shared" si="5"/>
        <v>336.69320192307697</v>
      </c>
      <c r="G16" s="129">
        <f t="shared" si="5"/>
        <v>13467.728076923077</v>
      </c>
      <c r="H16" s="129">
        <f t="shared" si="5"/>
        <v>58360.155000000006</v>
      </c>
      <c r="I16" s="129">
        <f t="shared" si="5"/>
        <v>700321.86</v>
      </c>
      <c r="J16" s="129">
        <f t="shared" si="6"/>
        <v>356.89479403846161</v>
      </c>
      <c r="K16" s="129">
        <f t="shared" si="6"/>
        <v>14275.791761538461</v>
      </c>
      <c r="L16" s="129">
        <f t="shared" si="6"/>
        <v>61861.76430000001</v>
      </c>
      <c r="M16" s="129">
        <f t="shared" si="6"/>
        <v>742341.1716</v>
      </c>
      <c r="N16" s="129">
        <f t="shared" si="6"/>
        <v>378.30848168076932</v>
      </c>
      <c r="O16" s="129">
        <f t="shared" si="6"/>
        <v>15132.339267230769</v>
      </c>
      <c r="P16" s="129">
        <f t="shared" si="6"/>
        <v>65573.470158000011</v>
      </c>
      <c r="Q16" s="129">
        <f t="shared" si="6"/>
        <v>786881.64189600002</v>
      </c>
      <c r="R16" s="129">
        <f t="shared" si="6"/>
        <v>401.00699058161553</v>
      </c>
      <c r="S16" s="129">
        <f t="shared" si="6"/>
        <v>16040.279623264616</v>
      </c>
      <c r="T16" s="129">
        <f t="shared" si="6"/>
        <v>69507.878367480022</v>
      </c>
      <c r="U16" s="129">
        <f t="shared" si="6"/>
        <v>834094.54040976008</v>
      </c>
      <c r="V16" s="122"/>
    </row>
    <row r="17" spans="1:22" ht="16">
      <c r="A17" s="132" t="s">
        <v>52</v>
      </c>
      <c r="B17" s="126" t="s">
        <v>387</v>
      </c>
      <c r="C17" s="127" t="s">
        <v>388</v>
      </c>
      <c r="D17" s="127" t="s">
        <v>271</v>
      </c>
      <c r="E17" s="128" t="s">
        <v>389</v>
      </c>
      <c r="F17" s="126" t="s">
        <v>387</v>
      </c>
      <c r="G17" s="127" t="s">
        <v>388</v>
      </c>
      <c r="H17" s="127" t="s">
        <v>271</v>
      </c>
      <c r="I17" s="128" t="s">
        <v>389</v>
      </c>
      <c r="J17" s="126" t="s">
        <v>387</v>
      </c>
      <c r="K17" s="127" t="s">
        <v>388</v>
      </c>
      <c r="L17" s="127" t="s">
        <v>271</v>
      </c>
      <c r="M17" s="128" t="s">
        <v>389</v>
      </c>
      <c r="N17" s="126" t="s">
        <v>387</v>
      </c>
      <c r="O17" s="127" t="s">
        <v>388</v>
      </c>
      <c r="P17" s="127" t="s">
        <v>271</v>
      </c>
      <c r="Q17" s="128" t="s">
        <v>389</v>
      </c>
      <c r="R17" s="126" t="s">
        <v>387</v>
      </c>
      <c r="S17" s="127" t="s">
        <v>388</v>
      </c>
      <c r="T17" s="127" t="s">
        <v>271</v>
      </c>
      <c r="U17" s="128" t="s">
        <v>389</v>
      </c>
      <c r="V17" s="122"/>
    </row>
    <row r="18" spans="1:22">
      <c r="A18" s="122" t="s">
        <v>398</v>
      </c>
      <c r="B18" s="136"/>
      <c r="C18" s="137"/>
      <c r="D18" s="137"/>
      <c r="E18" s="135"/>
      <c r="F18" s="129">
        <f t="shared" ref="F18:I22" si="10">B18*(1+6%)</f>
        <v>0</v>
      </c>
      <c r="G18" s="129">
        <f t="shared" si="10"/>
        <v>0</v>
      </c>
      <c r="H18" s="129">
        <f t="shared" si="10"/>
        <v>0</v>
      </c>
      <c r="I18" s="129">
        <f t="shared" si="10"/>
        <v>0</v>
      </c>
      <c r="J18" s="129">
        <f t="shared" ref="J18:U22" si="11">F18*(1+6%)</f>
        <v>0</v>
      </c>
      <c r="K18" s="129">
        <f t="shared" si="11"/>
        <v>0</v>
      </c>
      <c r="L18" s="129">
        <f t="shared" si="11"/>
        <v>0</v>
      </c>
      <c r="M18" s="129">
        <f t="shared" si="11"/>
        <v>0</v>
      </c>
      <c r="N18" s="129">
        <f t="shared" si="11"/>
        <v>0</v>
      </c>
      <c r="O18" s="129">
        <f t="shared" si="11"/>
        <v>0</v>
      </c>
      <c r="P18" s="129">
        <f t="shared" si="11"/>
        <v>0</v>
      </c>
      <c r="Q18" s="129">
        <f t="shared" si="11"/>
        <v>0</v>
      </c>
      <c r="R18" s="129">
        <f t="shared" si="11"/>
        <v>0</v>
      </c>
      <c r="S18" s="129">
        <f t="shared" si="11"/>
        <v>0</v>
      </c>
      <c r="T18" s="129">
        <f t="shared" si="11"/>
        <v>0</v>
      </c>
      <c r="U18" s="129">
        <f t="shared" si="11"/>
        <v>0</v>
      </c>
      <c r="V18" s="122"/>
    </row>
    <row r="19" spans="1:22">
      <c r="A19" s="122" t="s">
        <v>399</v>
      </c>
      <c r="B19" s="136"/>
      <c r="C19" s="137"/>
      <c r="D19" s="137"/>
      <c r="E19" s="135"/>
      <c r="F19" s="129">
        <f t="shared" si="10"/>
        <v>0</v>
      </c>
      <c r="G19" s="129">
        <f t="shared" si="10"/>
        <v>0</v>
      </c>
      <c r="H19" s="129">
        <f t="shared" si="10"/>
        <v>0</v>
      </c>
      <c r="I19" s="129">
        <f t="shared" si="10"/>
        <v>0</v>
      </c>
      <c r="J19" s="129">
        <f t="shared" si="11"/>
        <v>0</v>
      </c>
      <c r="K19" s="129">
        <f t="shared" si="11"/>
        <v>0</v>
      </c>
      <c r="L19" s="129">
        <f t="shared" si="11"/>
        <v>0</v>
      </c>
      <c r="M19" s="129">
        <f t="shared" si="11"/>
        <v>0</v>
      </c>
      <c r="N19" s="129">
        <f t="shared" si="11"/>
        <v>0</v>
      </c>
      <c r="O19" s="129">
        <f t="shared" si="11"/>
        <v>0</v>
      </c>
      <c r="P19" s="129">
        <f t="shared" si="11"/>
        <v>0</v>
      </c>
      <c r="Q19" s="129">
        <f t="shared" si="11"/>
        <v>0</v>
      </c>
      <c r="R19" s="129">
        <f t="shared" si="11"/>
        <v>0</v>
      </c>
      <c r="S19" s="129">
        <f t="shared" si="11"/>
        <v>0</v>
      </c>
      <c r="T19" s="129">
        <f t="shared" si="11"/>
        <v>0</v>
      </c>
      <c r="U19" s="129">
        <f t="shared" si="11"/>
        <v>0</v>
      </c>
      <c r="V19" s="122"/>
    </row>
    <row r="20" spans="1:22">
      <c r="A20" s="122" t="s">
        <v>400</v>
      </c>
      <c r="B20" s="136"/>
      <c r="C20" s="137"/>
      <c r="D20" s="137"/>
      <c r="E20" s="135"/>
      <c r="F20" s="129">
        <f t="shared" si="10"/>
        <v>0</v>
      </c>
      <c r="G20" s="129">
        <f t="shared" si="10"/>
        <v>0</v>
      </c>
      <c r="H20" s="129">
        <f t="shared" si="10"/>
        <v>0</v>
      </c>
      <c r="I20" s="129">
        <f t="shared" si="10"/>
        <v>0</v>
      </c>
      <c r="J20" s="129">
        <f t="shared" si="11"/>
        <v>0</v>
      </c>
      <c r="K20" s="129">
        <f t="shared" si="11"/>
        <v>0</v>
      </c>
      <c r="L20" s="129">
        <f t="shared" si="11"/>
        <v>0</v>
      </c>
      <c r="M20" s="129">
        <f t="shared" si="11"/>
        <v>0</v>
      </c>
      <c r="N20" s="129">
        <f t="shared" si="11"/>
        <v>0</v>
      </c>
      <c r="O20" s="129">
        <f t="shared" si="11"/>
        <v>0</v>
      </c>
      <c r="P20" s="129">
        <f t="shared" si="11"/>
        <v>0</v>
      </c>
      <c r="Q20" s="129">
        <f t="shared" si="11"/>
        <v>0</v>
      </c>
      <c r="R20" s="129">
        <f t="shared" si="11"/>
        <v>0</v>
      </c>
      <c r="S20" s="129">
        <f t="shared" si="11"/>
        <v>0</v>
      </c>
      <c r="T20" s="129">
        <f t="shared" si="11"/>
        <v>0</v>
      </c>
      <c r="U20" s="129">
        <f t="shared" si="11"/>
        <v>0</v>
      </c>
      <c r="V20" s="122"/>
    </row>
    <row r="21" spans="1:22">
      <c r="A21" s="122" t="s">
        <v>401</v>
      </c>
      <c r="B21" s="136"/>
      <c r="C21" s="137"/>
      <c r="D21" s="137"/>
      <c r="E21" s="135"/>
      <c r="F21" s="129">
        <f t="shared" si="10"/>
        <v>0</v>
      </c>
      <c r="G21" s="129">
        <f t="shared" si="10"/>
        <v>0</v>
      </c>
      <c r="H21" s="129">
        <f t="shared" si="10"/>
        <v>0</v>
      </c>
      <c r="I21" s="129">
        <f t="shared" si="10"/>
        <v>0</v>
      </c>
      <c r="J21" s="129">
        <f t="shared" si="11"/>
        <v>0</v>
      </c>
      <c r="K21" s="129">
        <f t="shared" si="11"/>
        <v>0</v>
      </c>
      <c r="L21" s="129">
        <f t="shared" si="11"/>
        <v>0</v>
      </c>
      <c r="M21" s="129">
        <f t="shared" si="11"/>
        <v>0</v>
      </c>
      <c r="N21" s="129">
        <f t="shared" si="11"/>
        <v>0</v>
      </c>
      <c r="O21" s="129">
        <f t="shared" si="11"/>
        <v>0</v>
      </c>
      <c r="P21" s="129">
        <f t="shared" si="11"/>
        <v>0</v>
      </c>
      <c r="Q21" s="129">
        <f t="shared" si="11"/>
        <v>0</v>
      </c>
      <c r="R21" s="129">
        <f t="shared" si="11"/>
        <v>0</v>
      </c>
      <c r="S21" s="129">
        <f t="shared" si="11"/>
        <v>0</v>
      </c>
      <c r="T21" s="129">
        <f t="shared" si="11"/>
        <v>0</v>
      </c>
      <c r="U21" s="129">
        <f t="shared" si="11"/>
        <v>0</v>
      </c>
      <c r="V21" s="122"/>
    </row>
    <row r="22" spans="1:22" ht="14" thickBot="1">
      <c r="A22" s="122" t="s">
        <v>402</v>
      </c>
      <c r="B22" s="138"/>
      <c r="C22" s="139"/>
      <c r="D22" s="139"/>
      <c r="E22" s="140"/>
      <c r="F22" s="129">
        <f t="shared" si="10"/>
        <v>0</v>
      </c>
      <c r="G22" s="129">
        <f t="shared" si="10"/>
        <v>0</v>
      </c>
      <c r="H22" s="129">
        <f t="shared" si="10"/>
        <v>0</v>
      </c>
      <c r="I22" s="129">
        <f t="shared" si="10"/>
        <v>0</v>
      </c>
      <c r="J22" s="129">
        <f t="shared" si="11"/>
        <v>0</v>
      </c>
      <c r="K22" s="129">
        <f t="shared" si="11"/>
        <v>0</v>
      </c>
      <c r="L22" s="129">
        <f t="shared" si="11"/>
        <v>0</v>
      </c>
      <c r="M22" s="129">
        <f t="shared" si="11"/>
        <v>0</v>
      </c>
      <c r="N22" s="129">
        <f t="shared" si="11"/>
        <v>0</v>
      </c>
      <c r="O22" s="129">
        <f t="shared" si="11"/>
        <v>0</v>
      </c>
      <c r="P22" s="129">
        <f t="shared" si="11"/>
        <v>0</v>
      </c>
      <c r="Q22" s="129">
        <f t="shared" si="11"/>
        <v>0</v>
      </c>
      <c r="R22" s="129">
        <f t="shared" si="11"/>
        <v>0</v>
      </c>
      <c r="S22" s="129">
        <f t="shared" si="11"/>
        <v>0</v>
      </c>
      <c r="T22" s="129">
        <f t="shared" si="11"/>
        <v>0</v>
      </c>
      <c r="U22" s="129">
        <f t="shared" si="11"/>
        <v>0</v>
      </c>
      <c r="V22" s="122"/>
    </row>
  </sheetData>
  <mergeCells count="5">
    <mergeCell ref="R1:U1"/>
    <mergeCell ref="B1:E1"/>
    <mergeCell ref="F1:I1"/>
    <mergeCell ref="J1:M1"/>
    <mergeCell ref="N1:Q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Z87"/>
  <sheetViews>
    <sheetView workbookViewId="0">
      <selection activeCell="Q33" sqref="Q33"/>
    </sheetView>
  </sheetViews>
  <sheetFormatPr baseColWidth="10" defaultColWidth="11.5" defaultRowHeight="13"/>
  <cols>
    <col min="2" max="2" width="22.83203125" customWidth="1"/>
    <col min="13" max="13" width="1.83203125" customWidth="1"/>
    <col min="14" max="14" width="1.5" customWidth="1"/>
  </cols>
  <sheetData>
    <row r="1" spans="1:26" ht="14">
      <c r="A1" s="142"/>
      <c r="B1" s="143"/>
      <c r="C1" s="143"/>
      <c r="D1" s="143"/>
      <c r="E1" s="143"/>
      <c r="F1" s="143"/>
      <c r="G1" s="143"/>
      <c r="H1" s="143"/>
      <c r="I1" s="143"/>
      <c r="J1" s="143"/>
      <c r="K1" s="143"/>
      <c r="L1" s="143"/>
      <c r="O1" s="142"/>
      <c r="P1" s="143"/>
      <c r="Q1" s="143"/>
      <c r="R1" s="143"/>
      <c r="S1" s="143"/>
      <c r="T1" s="143"/>
      <c r="U1" s="143"/>
      <c r="V1" s="143"/>
      <c r="W1" s="143"/>
      <c r="X1" s="143"/>
      <c r="Y1" s="143"/>
      <c r="Z1" s="143"/>
    </row>
    <row r="2" spans="1:26" ht="15" thickBot="1">
      <c r="A2" s="144" t="s">
        <v>403</v>
      </c>
      <c r="B2" s="143"/>
      <c r="C2" s="146" t="s">
        <v>405</v>
      </c>
      <c r="D2" s="145" t="s">
        <v>406</v>
      </c>
      <c r="E2" s="146" t="s">
        <v>407</v>
      </c>
      <c r="F2" s="145" t="s">
        <v>408</v>
      </c>
      <c r="G2" s="146" t="s">
        <v>409</v>
      </c>
      <c r="H2" s="505" t="s">
        <v>410</v>
      </c>
      <c r="I2" s="146" t="s">
        <v>411</v>
      </c>
      <c r="J2" s="505" t="s">
        <v>412</v>
      </c>
      <c r="K2" s="146" t="s">
        <v>437</v>
      </c>
      <c r="L2" s="146" t="s">
        <v>82</v>
      </c>
      <c r="O2" s="144" t="s">
        <v>403</v>
      </c>
      <c r="P2" s="143" t="s">
        <v>51</v>
      </c>
      <c r="Q2" s="146" t="str">
        <f>C2</f>
        <v>FY 22</v>
      </c>
      <c r="R2" s="145" t="str">
        <f t="shared" ref="R2:Y2" si="0">D2</f>
        <v>FY 23</v>
      </c>
      <c r="S2" s="146" t="str">
        <f t="shared" si="0"/>
        <v>FY 24</v>
      </c>
      <c r="T2" s="145" t="str">
        <f t="shared" si="0"/>
        <v>FY 25</v>
      </c>
      <c r="U2" s="146" t="str">
        <f t="shared" si="0"/>
        <v>FY 26</v>
      </c>
      <c r="V2" s="145" t="str">
        <f t="shared" si="0"/>
        <v>FY 27</v>
      </c>
      <c r="W2" s="146" t="str">
        <f t="shared" si="0"/>
        <v>FY 28</v>
      </c>
      <c r="X2" s="145" t="str">
        <f t="shared" si="0"/>
        <v>FY 29</v>
      </c>
      <c r="Y2" s="146" t="str">
        <f t="shared" si="0"/>
        <v>FY 30</v>
      </c>
      <c r="Z2" s="146" t="s">
        <v>82</v>
      </c>
    </row>
    <row r="3" spans="1:26" ht="14">
      <c r="A3" s="147" t="s">
        <v>133</v>
      </c>
      <c r="B3" s="143"/>
      <c r="C3" s="147">
        <f>'2022'!F75</f>
        <v>0</v>
      </c>
      <c r="D3" s="148">
        <f>'2023'!F69</f>
        <v>0</v>
      </c>
      <c r="E3" s="147">
        <f>'2024'!F76</f>
        <v>0</v>
      </c>
      <c r="F3" s="148">
        <f>'2025'!F76</f>
        <v>0</v>
      </c>
      <c r="G3" s="147">
        <f>'2026'!F75</f>
        <v>0</v>
      </c>
      <c r="H3" s="148">
        <f>'2027'!F75</f>
        <v>0</v>
      </c>
      <c r="I3" s="147">
        <f>'2028'!F75</f>
        <v>0</v>
      </c>
      <c r="J3" s="148">
        <f>'2029'!F75</f>
        <v>0</v>
      </c>
      <c r="K3" s="147">
        <f>'2030'!F75</f>
        <v>0</v>
      </c>
      <c r="L3" s="149">
        <f>SUM(C3:K3)</f>
        <v>0</v>
      </c>
      <c r="O3" s="143" t="str">
        <f>'2022'!B84</f>
        <v>Name#1</v>
      </c>
      <c r="P3" s="143"/>
      <c r="Q3" s="147">
        <f>'2022'!F84</f>
        <v>0</v>
      </c>
      <c r="R3" s="148">
        <f>'2023'!F78</f>
        <v>0</v>
      </c>
      <c r="S3" s="147">
        <f>'2024'!F85</f>
        <v>0</v>
      </c>
      <c r="T3" s="148">
        <f>'2025'!F85</f>
        <v>0</v>
      </c>
      <c r="U3" s="147">
        <f>'2026'!F84</f>
        <v>0</v>
      </c>
      <c r="V3" s="148">
        <f>'2027'!F84</f>
        <v>0</v>
      </c>
      <c r="W3" s="147">
        <f>'2028'!F84</f>
        <v>0</v>
      </c>
      <c r="X3" s="148">
        <f>'2029'!F84</f>
        <v>0</v>
      </c>
      <c r="Y3" s="147">
        <f>'2030'!F84</f>
        <v>0</v>
      </c>
      <c r="Z3" s="149">
        <f>SUM(Q3:Y3)</f>
        <v>0</v>
      </c>
    </row>
    <row r="4" spans="1:26" ht="14">
      <c r="A4" s="147" t="s">
        <v>134</v>
      </c>
      <c r="B4" s="143"/>
      <c r="C4" s="147">
        <f>'2022'!F76</f>
        <v>0</v>
      </c>
      <c r="D4" s="148">
        <f>'2023'!F70</f>
        <v>0</v>
      </c>
      <c r="E4" s="147">
        <f>'2024'!F77</f>
        <v>0</v>
      </c>
      <c r="F4" s="148">
        <f>'2025'!F77</f>
        <v>0</v>
      </c>
      <c r="G4" s="147">
        <f>'2026'!F76</f>
        <v>0</v>
      </c>
      <c r="H4" s="148">
        <f>'2027'!F76</f>
        <v>0</v>
      </c>
      <c r="I4" s="147">
        <f>'2028'!F76</f>
        <v>0</v>
      </c>
      <c r="J4" s="148">
        <f>'2029'!F76</f>
        <v>0</v>
      </c>
      <c r="K4" s="147">
        <f>'2030'!F76</f>
        <v>0</v>
      </c>
      <c r="L4" s="149">
        <f t="shared" ref="L4:L9" si="1">SUM(C4:K4)</f>
        <v>0</v>
      </c>
      <c r="O4" s="143" t="str">
        <f>'2022'!B85</f>
        <v>Name#2</v>
      </c>
      <c r="P4" s="143"/>
      <c r="Q4" s="147">
        <f>'2022'!F85</f>
        <v>0</v>
      </c>
      <c r="R4" s="148">
        <f>'2023'!F79</f>
        <v>0</v>
      </c>
      <c r="S4" s="147">
        <f>'2024'!F86</f>
        <v>0</v>
      </c>
      <c r="T4" s="148">
        <f>'2025'!F86</f>
        <v>0</v>
      </c>
      <c r="U4" s="147">
        <f>'2026'!F85</f>
        <v>0</v>
      </c>
      <c r="V4" s="148">
        <f>'2027'!F85</f>
        <v>0</v>
      </c>
      <c r="W4" s="147">
        <f>'2028'!F85</f>
        <v>0</v>
      </c>
      <c r="X4" s="148">
        <f>'2029'!F85</f>
        <v>0</v>
      </c>
      <c r="Y4" s="147">
        <f>'2030'!F85</f>
        <v>0</v>
      </c>
      <c r="Z4" s="149">
        <f t="shared" ref="Z4:Z9" si="2">SUM(Q4:Y4)</f>
        <v>0</v>
      </c>
    </row>
    <row r="5" spans="1:26" ht="14">
      <c r="A5" s="147" t="s">
        <v>135</v>
      </c>
      <c r="B5" s="143"/>
      <c r="C5" s="147">
        <f>'2022'!F77</f>
        <v>0</v>
      </c>
      <c r="D5" s="148">
        <f>'2023'!F71</f>
        <v>0</v>
      </c>
      <c r="E5" s="147">
        <f>'2024'!F78</f>
        <v>0</v>
      </c>
      <c r="F5" s="148">
        <f>'2025'!F78</f>
        <v>0</v>
      </c>
      <c r="G5" s="147">
        <f>'2026'!F77</f>
        <v>0</v>
      </c>
      <c r="H5" s="148">
        <f>'2027'!F77</f>
        <v>0</v>
      </c>
      <c r="I5" s="147">
        <f>'2028'!F77</f>
        <v>0</v>
      </c>
      <c r="J5" s="148">
        <f>'2029'!F77</f>
        <v>0</v>
      </c>
      <c r="K5" s="147">
        <f>'2030'!F77</f>
        <v>0</v>
      </c>
      <c r="L5" s="149">
        <f t="shared" si="1"/>
        <v>0</v>
      </c>
      <c r="O5" s="143" t="str">
        <f>'2022'!B86</f>
        <v>Name#3</v>
      </c>
      <c r="P5" s="143"/>
      <c r="Q5" s="147">
        <f>'2022'!F86</f>
        <v>0</v>
      </c>
      <c r="R5" s="148">
        <f>'2023'!F80</f>
        <v>0</v>
      </c>
      <c r="S5" s="147">
        <f>'2024'!F87</f>
        <v>0</v>
      </c>
      <c r="T5" s="148">
        <f>'2025'!F87</f>
        <v>0</v>
      </c>
      <c r="U5" s="147">
        <f>'2026'!F86</f>
        <v>0</v>
      </c>
      <c r="V5" s="148">
        <f>'2027'!F86</f>
        <v>0</v>
      </c>
      <c r="W5" s="147">
        <f>'2028'!F86</f>
        <v>0</v>
      </c>
      <c r="X5" s="148">
        <f>'2029'!F86</f>
        <v>0</v>
      </c>
      <c r="Y5" s="147">
        <f>'2030'!F86</f>
        <v>0</v>
      </c>
      <c r="Z5" s="149">
        <f t="shared" si="2"/>
        <v>0</v>
      </c>
    </row>
    <row r="6" spans="1:26" ht="14">
      <c r="A6" s="147" t="s">
        <v>136</v>
      </c>
      <c r="B6" s="143"/>
      <c r="C6" s="147">
        <f>'2022'!F78</f>
        <v>0</v>
      </c>
      <c r="D6" s="148">
        <f>'2023'!F72</f>
        <v>0</v>
      </c>
      <c r="E6" s="147">
        <f>'2024'!F79</f>
        <v>0</v>
      </c>
      <c r="F6" s="148">
        <f>'2025'!F79</f>
        <v>0</v>
      </c>
      <c r="G6" s="147">
        <f>'2026'!F78</f>
        <v>0</v>
      </c>
      <c r="H6" s="148">
        <f>'2027'!F78</f>
        <v>0</v>
      </c>
      <c r="I6" s="147">
        <f>'2028'!F78</f>
        <v>0</v>
      </c>
      <c r="J6" s="148">
        <f>'2029'!F78</f>
        <v>0</v>
      </c>
      <c r="K6" s="147">
        <f>'2030'!F78</f>
        <v>0</v>
      </c>
      <c r="L6" s="149">
        <f t="shared" si="1"/>
        <v>0</v>
      </c>
      <c r="O6" s="143" t="str">
        <f>'2022'!B87</f>
        <v>Name#4</v>
      </c>
      <c r="P6" s="143"/>
      <c r="Q6" s="147">
        <f>'2022'!F87</f>
        <v>0</v>
      </c>
      <c r="R6" s="148">
        <f>'2023'!F81</f>
        <v>0</v>
      </c>
      <c r="S6" s="147">
        <f>'2024'!F88</f>
        <v>0</v>
      </c>
      <c r="T6" s="148">
        <f>'2025'!F88</f>
        <v>0</v>
      </c>
      <c r="U6" s="147">
        <f>'2026'!F87</f>
        <v>0</v>
      </c>
      <c r="V6" s="148">
        <f>'2027'!F87</f>
        <v>0</v>
      </c>
      <c r="W6" s="147">
        <f>'2028'!F87</f>
        <v>0</v>
      </c>
      <c r="X6" s="148">
        <f>'2029'!F87</f>
        <v>0</v>
      </c>
      <c r="Y6" s="147">
        <f>'2030'!F87</f>
        <v>0</v>
      </c>
      <c r="Z6" s="149">
        <f t="shared" si="2"/>
        <v>0</v>
      </c>
    </row>
    <row r="7" spans="1:26" ht="14">
      <c r="A7" s="147" t="s">
        <v>137</v>
      </c>
      <c r="B7" s="143"/>
      <c r="C7" s="147">
        <f>'2022'!F79</f>
        <v>0</v>
      </c>
      <c r="D7" s="148">
        <f>'2023'!F73</f>
        <v>0</v>
      </c>
      <c r="E7" s="147">
        <f>'2024'!F80</f>
        <v>0</v>
      </c>
      <c r="F7" s="148">
        <f>'2025'!F80</f>
        <v>0</v>
      </c>
      <c r="G7" s="147">
        <f>'2026'!F79</f>
        <v>0</v>
      </c>
      <c r="H7" s="148">
        <f>'2027'!F79</f>
        <v>0</v>
      </c>
      <c r="I7" s="147">
        <f>'2028'!F79</f>
        <v>0</v>
      </c>
      <c r="J7" s="148">
        <f>'2029'!F79</f>
        <v>0</v>
      </c>
      <c r="K7" s="147">
        <f>'2030'!F79</f>
        <v>0</v>
      </c>
      <c r="L7" s="149">
        <f t="shared" si="1"/>
        <v>0</v>
      </c>
      <c r="O7" s="143" t="str">
        <f>'2022'!B88</f>
        <v>Name#5</v>
      </c>
      <c r="P7" s="143"/>
      <c r="Q7" s="147">
        <f>'2022'!F88</f>
        <v>0</v>
      </c>
      <c r="R7" s="148">
        <f>'2023'!F82</f>
        <v>0</v>
      </c>
      <c r="S7" s="147">
        <f>'2024'!F89</f>
        <v>0</v>
      </c>
      <c r="T7" s="148">
        <f>'2025'!F89</f>
        <v>0</v>
      </c>
      <c r="U7" s="147">
        <f>'2026'!F88</f>
        <v>0</v>
      </c>
      <c r="V7" s="148">
        <f>'2027'!F88</f>
        <v>0</v>
      </c>
      <c r="W7" s="147">
        <f>'2028'!F88</f>
        <v>0</v>
      </c>
      <c r="X7" s="148">
        <f>'2029'!F88</f>
        <v>0</v>
      </c>
      <c r="Y7" s="147">
        <f>'2030'!F88</f>
        <v>0</v>
      </c>
      <c r="Z7" s="149">
        <f t="shared" si="2"/>
        <v>0</v>
      </c>
    </row>
    <row r="8" spans="1:26" ht="14">
      <c r="A8" s="147" t="s">
        <v>138</v>
      </c>
      <c r="B8" s="143"/>
      <c r="C8" s="147">
        <f>'2022'!F80</f>
        <v>0</v>
      </c>
      <c r="D8" s="148">
        <f>'2023'!F74</f>
        <v>0</v>
      </c>
      <c r="E8" s="147">
        <f>'2024'!F81</f>
        <v>0</v>
      </c>
      <c r="F8" s="148">
        <f>'2025'!F81</f>
        <v>0</v>
      </c>
      <c r="G8" s="147">
        <f>'2026'!F80</f>
        <v>0</v>
      </c>
      <c r="H8" s="148">
        <f>'2027'!F80</f>
        <v>0</v>
      </c>
      <c r="I8" s="147">
        <f>'2028'!F80</f>
        <v>0</v>
      </c>
      <c r="J8" s="148">
        <f>'2029'!F80</f>
        <v>0</v>
      </c>
      <c r="K8" s="147">
        <f>'2030'!F80</f>
        <v>0</v>
      </c>
      <c r="L8" s="149">
        <f t="shared" si="1"/>
        <v>0</v>
      </c>
      <c r="O8" s="143" t="str">
        <f>'2022'!B89</f>
        <v>Name#6</v>
      </c>
      <c r="P8" s="143"/>
      <c r="Q8" s="147">
        <f>'2022'!F89</f>
        <v>0</v>
      </c>
      <c r="R8" s="148">
        <f>'2023'!F83</f>
        <v>0</v>
      </c>
      <c r="S8" s="147">
        <f>'2024'!F90</f>
        <v>0</v>
      </c>
      <c r="T8" s="148">
        <f>'2025'!F90</f>
        <v>0</v>
      </c>
      <c r="U8" s="147">
        <f>'2026'!F89</f>
        <v>0</v>
      </c>
      <c r="V8" s="148">
        <f>'2027'!F89</f>
        <v>0</v>
      </c>
      <c r="W8" s="147">
        <f>'2028'!F89</f>
        <v>0</v>
      </c>
      <c r="X8" s="148">
        <f>'2029'!F89</f>
        <v>0</v>
      </c>
      <c r="Y8" s="147">
        <f>'2030'!F89</f>
        <v>0</v>
      </c>
      <c r="Z8" s="149">
        <f t="shared" si="2"/>
        <v>0</v>
      </c>
    </row>
    <row r="9" spans="1:26" ht="14">
      <c r="A9" s="147" t="s">
        <v>139</v>
      </c>
      <c r="B9" s="143"/>
      <c r="C9" s="147">
        <f>'2022'!F81</f>
        <v>0</v>
      </c>
      <c r="D9" s="148">
        <f>'2023'!F75</f>
        <v>0</v>
      </c>
      <c r="E9" s="147">
        <f>'2024'!F82</f>
        <v>0</v>
      </c>
      <c r="F9" s="148">
        <f>'2025'!F82</f>
        <v>0</v>
      </c>
      <c r="G9" s="147">
        <f>'2026'!F81</f>
        <v>0</v>
      </c>
      <c r="H9" s="148">
        <f>'2027'!F81</f>
        <v>0</v>
      </c>
      <c r="I9" s="147">
        <f>'2028'!F81</f>
        <v>0</v>
      </c>
      <c r="J9" s="148">
        <f>'2029'!F81</f>
        <v>0</v>
      </c>
      <c r="K9" s="147">
        <f>'2030'!F81</f>
        <v>0</v>
      </c>
      <c r="L9" s="149">
        <f t="shared" si="1"/>
        <v>0</v>
      </c>
      <c r="O9" s="143" t="str">
        <f>'2022'!B90</f>
        <v>Name#7</v>
      </c>
      <c r="P9" s="143"/>
      <c r="Q9" s="147">
        <f>'2022'!F90</f>
        <v>0</v>
      </c>
      <c r="R9" s="148">
        <f>'2023'!F84</f>
        <v>0</v>
      </c>
      <c r="S9" s="147">
        <f>'2024'!F91</f>
        <v>0</v>
      </c>
      <c r="T9" s="148">
        <f>'2025'!F91</f>
        <v>0</v>
      </c>
      <c r="U9" s="147">
        <f>'2026'!F90</f>
        <v>0</v>
      </c>
      <c r="V9" s="148">
        <f>'2027'!F90</f>
        <v>0</v>
      </c>
      <c r="W9" s="147">
        <f>'2028'!F90</f>
        <v>0</v>
      </c>
      <c r="X9" s="148">
        <f>'2029'!F90</f>
        <v>0</v>
      </c>
      <c r="Y9" s="147">
        <f>'2030'!F90</f>
        <v>0</v>
      </c>
      <c r="Z9" s="149">
        <f t="shared" si="2"/>
        <v>0</v>
      </c>
    </row>
    <row r="10" spans="1:26" ht="14">
      <c r="A10" s="150" t="s">
        <v>413</v>
      </c>
      <c r="B10" s="143"/>
      <c r="C10" s="151">
        <f>SUM(C3:C9)</f>
        <v>0</v>
      </c>
      <c r="D10" s="151">
        <f t="shared" ref="D10:G10" si="3">SUM(D3:D9)</f>
        <v>0</v>
      </c>
      <c r="E10" s="151">
        <f t="shared" si="3"/>
        <v>0</v>
      </c>
      <c r="F10" s="151">
        <f t="shared" si="3"/>
        <v>0</v>
      </c>
      <c r="G10" s="151">
        <f t="shared" si="3"/>
        <v>0</v>
      </c>
      <c r="H10" s="152">
        <f>SUM(H3:H9)</f>
        <v>0</v>
      </c>
      <c r="I10" s="152">
        <f>SUM(I3:I9)</f>
        <v>0</v>
      </c>
      <c r="J10" s="152">
        <f t="shared" ref="J10:K10" si="4">SUM(J3:J9)</f>
        <v>0</v>
      </c>
      <c r="K10" s="151">
        <f t="shared" si="4"/>
        <v>0</v>
      </c>
      <c r="L10" s="152">
        <f>SUM(L3:L9)</f>
        <v>0</v>
      </c>
      <c r="O10" s="150" t="s">
        <v>413</v>
      </c>
      <c r="P10" s="143"/>
      <c r="Q10" s="151">
        <f>SUM(Q3:Q9)</f>
        <v>0</v>
      </c>
      <c r="R10" s="151">
        <f t="shared" ref="R10:V10" si="5">SUM(R3:R9)</f>
        <v>0</v>
      </c>
      <c r="S10" s="151">
        <f t="shared" si="5"/>
        <v>0</v>
      </c>
      <c r="T10" s="151">
        <f t="shared" si="5"/>
        <v>0</v>
      </c>
      <c r="U10" s="151">
        <f t="shared" si="5"/>
        <v>0</v>
      </c>
      <c r="V10" s="151">
        <f t="shared" si="5"/>
        <v>0</v>
      </c>
      <c r="W10" s="151">
        <f t="shared" ref="W10:Y10" si="6">SUM(W3:W9)</f>
        <v>0</v>
      </c>
      <c r="X10" s="151">
        <f t="shared" si="6"/>
        <v>0</v>
      </c>
      <c r="Y10" s="151">
        <f t="shared" si="6"/>
        <v>0</v>
      </c>
      <c r="Z10" s="152">
        <f>SUM(Z3:Z9)</f>
        <v>0</v>
      </c>
    </row>
    <row r="11" spans="1:26" ht="14">
      <c r="A11" s="143"/>
      <c r="B11" s="143"/>
      <c r="C11" s="143"/>
      <c r="D11" s="149"/>
      <c r="E11" s="143"/>
      <c r="F11" s="149"/>
      <c r="G11" s="143"/>
      <c r="H11" s="149"/>
      <c r="I11" s="143"/>
      <c r="J11" s="149"/>
      <c r="K11" s="143"/>
      <c r="L11" s="149"/>
      <c r="O11" s="143"/>
      <c r="P11" s="143"/>
      <c r="Q11" s="143"/>
      <c r="R11" s="149"/>
      <c r="S11" s="143"/>
      <c r="T11" s="149"/>
      <c r="U11" s="143"/>
      <c r="V11" s="149"/>
      <c r="W11" s="143"/>
      <c r="X11" s="149"/>
      <c r="Y11" s="143"/>
      <c r="Z11" s="149"/>
    </row>
    <row r="12" spans="1:26" ht="14">
      <c r="A12" s="143" t="s">
        <v>414</v>
      </c>
      <c r="B12" s="143"/>
      <c r="C12" s="143">
        <f t="shared" ref="C12:L12" si="7">SUM(C3+C4+C5+C6+C7+C8+C9)</f>
        <v>0</v>
      </c>
      <c r="D12" s="143">
        <f t="shared" si="7"/>
        <v>0</v>
      </c>
      <c r="E12" s="143">
        <f t="shared" si="7"/>
        <v>0</v>
      </c>
      <c r="F12" s="143">
        <f t="shared" si="7"/>
        <v>0</v>
      </c>
      <c r="G12" s="143">
        <f t="shared" si="7"/>
        <v>0</v>
      </c>
      <c r="H12" s="143">
        <f t="shared" si="7"/>
        <v>0</v>
      </c>
      <c r="I12" s="143">
        <f t="shared" si="7"/>
        <v>0</v>
      </c>
      <c r="J12" s="143">
        <f t="shared" si="7"/>
        <v>0</v>
      </c>
      <c r="K12" s="143">
        <f t="shared" si="7"/>
        <v>0</v>
      </c>
      <c r="L12" s="149">
        <f t="shared" si="7"/>
        <v>0</v>
      </c>
      <c r="O12" s="143" t="s">
        <v>415</v>
      </c>
      <c r="P12" s="143"/>
      <c r="Q12" s="143">
        <f>SUM(Q3+Q4+Q5+Q6+Q7+Q8+Q9)</f>
        <v>0</v>
      </c>
      <c r="R12" s="143">
        <f t="shared" ref="R12:Z12" si="8">SUM(R3+R4+R5+R6+R7+R8+R9)</f>
        <v>0</v>
      </c>
      <c r="S12" s="143">
        <f t="shared" si="8"/>
        <v>0</v>
      </c>
      <c r="T12" s="143">
        <f t="shared" si="8"/>
        <v>0</v>
      </c>
      <c r="U12" s="143">
        <f t="shared" si="8"/>
        <v>0</v>
      </c>
      <c r="V12" s="143">
        <f t="shared" si="8"/>
        <v>0</v>
      </c>
      <c r="W12" s="143">
        <f t="shared" ref="W12:Y12" si="9">SUM(W3+W4+W5+W6+W7+W8+W9)</f>
        <v>0</v>
      </c>
      <c r="X12" s="143">
        <f t="shared" si="9"/>
        <v>0</v>
      </c>
      <c r="Y12" s="143">
        <f t="shared" si="9"/>
        <v>0</v>
      </c>
      <c r="Z12" s="143">
        <f t="shared" si="8"/>
        <v>0</v>
      </c>
    </row>
    <row r="13" spans="1:26" ht="14">
      <c r="A13" s="143"/>
      <c r="B13" s="143"/>
      <c r="C13" s="143"/>
      <c r="D13" s="143"/>
      <c r="E13" s="143"/>
      <c r="F13" s="143"/>
      <c r="G13" s="143"/>
      <c r="H13" s="143"/>
      <c r="I13" s="143"/>
      <c r="J13" s="143"/>
      <c r="K13" s="143"/>
      <c r="L13" s="143"/>
      <c r="O13" s="143"/>
      <c r="P13" s="143"/>
      <c r="Q13" s="143"/>
      <c r="R13" s="143"/>
      <c r="S13" s="143"/>
      <c r="T13" s="143"/>
      <c r="U13" s="143"/>
      <c r="V13" s="143"/>
      <c r="W13" s="143"/>
      <c r="X13" s="143"/>
      <c r="Y13" s="143"/>
      <c r="Z13" s="143"/>
    </row>
    <row r="14" spans="1:26" ht="14">
      <c r="A14" s="143"/>
      <c r="B14" s="143"/>
      <c r="C14" s="143"/>
      <c r="D14" s="143"/>
      <c r="E14" s="143"/>
      <c r="F14" s="143"/>
      <c r="G14" s="143"/>
      <c r="H14" s="143"/>
      <c r="I14" s="143"/>
      <c r="J14" s="143"/>
      <c r="K14" s="143"/>
      <c r="L14" s="143"/>
      <c r="O14" s="143"/>
      <c r="P14" s="143"/>
      <c r="Q14" s="143"/>
      <c r="R14" s="143"/>
      <c r="S14" s="143"/>
      <c r="T14" s="143"/>
      <c r="U14" s="143"/>
      <c r="V14" s="143"/>
      <c r="W14" s="143"/>
      <c r="X14" s="143"/>
      <c r="Y14" s="143"/>
      <c r="Z14" s="143"/>
    </row>
    <row r="15" spans="1:26" ht="15" thickBot="1">
      <c r="A15" s="153" t="s">
        <v>416</v>
      </c>
      <c r="B15" s="154"/>
      <c r="C15" s="154"/>
      <c r="D15" s="154"/>
      <c r="E15" s="154"/>
      <c r="F15" s="154"/>
      <c r="G15" s="154"/>
      <c r="H15" s="154"/>
      <c r="I15" s="154"/>
      <c r="J15" s="154"/>
      <c r="K15" s="154"/>
      <c r="L15" s="154"/>
      <c r="O15" s="153" t="s">
        <v>416</v>
      </c>
      <c r="P15" s="154"/>
      <c r="Q15" s="154"/>
      <c r="R15" s="154"/>
      <c r="S15" s="154"/>
      <c r="T15" s="154"/>
      <c r="U15" s="154"/>
      <c r="V15" s="154"/>
      <c r="W15" s="154"/>
      <c r="X15" s="154"/>
      <c r="Y15" s="154"/>
      <c r="Z15" s="154"/>
    </row>
    <row r="16" spans="1:26" ht="15" thickTop="1">
      <c r="A16" s="143"/>
      <c r="B16" s="143"/>
      <c r="C16" s="143"/>
      <c r="D16" s="143"/>
      <c r="E16" s="143"/>
      <c r="F16" s="143"/>
      <c r="G16" s="143"/>
      <c r="H16" s="143"/>
      <c r="I16" s="143"/>
      <c r="J16" s="143"/>
      <c r="K16" s="143"/>
      <c r="L16" s="143"/>
      <c r="O16" s="143"/>
      <c r="P16" s="143"/>
      <c r="Q16" s="143"/>
      <c r="R16" s="143"/>
      <c r="S16" s="143"/>
      <c r="T16" s="143"/>
      <c r="U16" s="143"/>
      <c r="V16" s="143"/>
      <c r="W16" s="143"/>
      <c r="X16" s="143"/>
      <c r="Y16" s="143"/>
      <c r="Z16" s="143"/>
    </row>
    <row r="17" spans="1:26" ht="14">
      <c r="A17" s="142" t="s">
        <v>417</v>
      </c>
      <c r="B17" s="143"/>
      <c r="C17" s="143"/>
      <c r="D17" s="143"/>
      <c r="E17" s="143"/>
      <c r="F17" s="143"/>
      <c r="G17" s="143"/>
      <c r="H17" s="143"/>
      <c r="I17" s="143"/>
      <c r="J17" s="143"/>
      <c r="K17" s="143"/>
      <c r="L17" s="143"/>
      <c r="O17" s="142" t="s">
        <v>418</v>
      </c>
      <c r="P17" s="143"/>
      <c r="Q17" s="143"/>
      <c r="R17" s="143"/>
      <c r="S17" s="143"/>
      <c r="T17" s="143"/>
      <c r="U17" s="143"/>
      <c r="V17" s="143"/>
      <c r="W17" s="143"/>
      <c r="X17" s="143"/>
      <c r="Y17" s="143"/>
      <c r="Z17" s="143"/>
    </row>
    <row r="18" spans="1:26" ht="14">
      <c r="A18" s="142"/>
      <c r="B18" s="143"/>
      <c r="C18" s="143"/>
      <c r="D18" s="143"/>
      <c r="E18" s="143"/>
      <c r="F18" s="143"/>
      <c r="G18" s="143"/>
      <c r="H18" s="143"/>
      <c r="I18" s="143"/>
      <c r="J18" s="143"/>
      <c r="K18" s="143"/>
      <c r="L18" s="143"/>
      <c r="O18" s="142"/>
      <c r="P18" s="143"/>
      <c r="Q18" s="143"/>
      <c r="R18" s="143"/>
      <c r="S18" s="143"/>
      <c r="T18" s="143"/>
      <c r="U18" s="143"/>
      <c r="V18" s="143"/>
      <c r="W18" s="143"/>
      <c r="X18" s="143"/>
      <c r="Y18" s="143"/>
      <c r="Z18" s="143"/>
    </row>
    <row r="19" spans="1:26" ht="15" thickBot="1">
      <c r="A19" s="144" t="s">
        <v>403</v>
      </c>
      <c r="B19" s="143"/>
      <c r="C19" s="146" t="str">
        <f>C2</f>
        <v>FY 22</v>
      </c>
      <c r="D19" s="145" t="str">
        <f t="shared" ref="D19:K19" si="10">D2</f>
        <v>FY 23</v>
      </c>
      <c r="E19" s="146" t="str">
        <f t="shared" si="10"/>
        <v>FY 24</v>
      </c>
      <c r="F19" s="145" t="str">
        <f t="shared" si="10"/>
        <v>FY 25</v>
      </c>
      <c r="G19" s="146" t="str">
        <f t="shared" si="10"/>
        <v>FY 26</v>
      </c>
      <c r="H19" s="505" t="str">
        <f t="shared" si="10"/>
        <v>FY 27</v>
      </c>
      <c r="I19" s="146" t="str">
        <f t="shared" si="10"/>
        <v>FY 28</v>
      </c>
      <c r="J19" s="505" t="str">
        <f t="shared" si="10"/>
        <v>FY 29</v>
      </c>
      <c r="K19" s="146" t="str">
        <f t="shared" si="10"/>
        <v>FY 30</v>
      </c>
      <c r="L19" s="146" t="s">
        <v>82</v>
      </c>
      <c r="O19" s="144" t="s">
        <v>419</v>
      </c>
      <c r="P19" s="143"/>
      <c r="Q19" s="146" t="str">
        <f>C19</f>
        <v>FY 22</v>
      </c>
      <c r="R19" s="145" t="str">
        <f t="shared" ref="R19:Y19" si="11">D19</f>
        <v>FY 23</v>
      </c>
      <c r="S19" s="146" t="str">
        <f t="shared" si="11"/>
        <v>FY 24</v>
      </c>
      <c r="T19" s="145" t="str">
        <f t="shared" si="11"/>
        <v>FY 25</v>
      </c>
      <c r="U19" s="146" t="str">
        <f t="shared" si="11"/>
        <v>FY 26</v>
      </c>
      <c r="V19" s="505" t="str">
        <f t="shared" si="11"/>
        <v>FY 27</v>
      </c>
      <c r="W19" s="146" t="str">
        <f t="shared" si="11"/>
        <v>FY 28</v>
      </c>
      <c r="X19" s="505" t="str">
        <f t="shared" si="11"/>
        <v>FY 29</v>
      </c>
      <c r="Y19" s="146" t="str">
        <f t="shared" si="11"/>
        <v>FY 30</v>
      </c>
      <c r="Z19" s="146" t="s">
        <v>82</v>
      </c>
    </row>
    <row r="20" spans="1:26" ht="14">
      <c r="A20" s="143" t="s">
        <v>133</v>
      </c>
      <c r="B20" s="143"/>
      <c r="C20" s="143">
        <f t="shared" ref="C20:H20" si="12">IF(C3&lt;250001,C3,250000)</f>
        <v>0</v>
      </c>
      <c r="D20" s="143">
        <f t="shared" si="12"/>
        <v>0</v>
      </c>
      <c r="E20" s="143">
        <f t="shared" si="12"/>
        <v>0</v>
      </c>
      <c r="F20" s="143">
        <f t="shared" si="12"/>
        <v>0</v>
      </c>
      <c r="G20" s="143">
        <f t="shared" si="12"/>
        <v>0</v>
      </c>
      <c r="H20" s="143">
        <f t="shared" si="12"/>
        <v>0</v>
      </c>
      <c r="I20" s="143">
        <f t="shared" ref="I20:K20" si="13">IF(I3&lt;250001,I3,250000)</f>
        <v>0</v>
      </c>
      <c r="J20" s="143">
        <f t="shared" si="13"/>
        <v>0</v>
      </c>
      <c r="K20" s="143">
        <f t="shared" si="13"/>
        <v>0</v>
      </c>
      <c r="L20" s="149">
        <f>SUM(C20:K20)</f>
        <v>0</v>
      </c>
      <c r="O20" s="143" t="str">
        <f t="shared" ref="O20:O26" si="14">O3</f>
        <v>Name#1</v>
      </c>
      <c r="P20" s="143"/>
      <c r="Q20" s="143">
        <f t="shared" ref="Q20:V20" si="15">IF(Q3&lt;250001,Q3,250000)</f>
        <v>0</v>
      </c>
      <c r="R20" s="143">
        <f t="shared" si="15"/>
        <v>0</v>
      </c>
      <c r="S20" s="143">
        <f t="shared" si="15"/>
        <v>0</v>
      </c>
      <c r="T20" s="143">
        <f t="shared" si="15"/>
        <v>0</v>
      </c>
      <c r="U20" s="143">
        <f t="shared" si="15"/>
        <v>0</v>
      </c>
      <c r="V20" s="143">
        <f t="shared" si="15"/>
        <v>0</v>
      </c>
      <c r="W20" s="143">
        <f t="shared" ref="W20:Y20" si="16">IF(W3&lt;250001,W3,250000)</f>
        <v>0</v>
      </c>
      <c r="X20" s="143">
        <f t="shared" si="16"/>
        <v>0</v>
      </c>
      <c r="Y20" s="143">
        <f t="shared" si="16"/>
        <v>0</v>
      </c>
      <c r="Z20" s="149">
        <f>SUM(Q20:Y20)</f>
        <v>0</v>
      </c>
    </row>
    <row r="21" spans="1:26" ht="14">
      <c r="A21" s="143" t="str">
        <f t="shared" ref="A21:A26" si="17">A4</f>
        <v>Subcontractor #2</v>
      </c>
      <c r="B21" s="143"/>
      <c r="C21" s="143">
        <f>IF(C4&lt;250001,C4,250000)</f>
        <v>0</v>
      </c>
      <c r="D21" s="143">
        <f>IF(D4&lt;250001,D4,250000)</f>
        <v>0</v>
      </c>
      <c r="E21" s="143">
        <f>IF(E4&lt;250001,E4,250000)</f>
        <v>0</v>
      </c>
      <c r="F21" s="143">
        <f>IF(F4&lt;250001,F4,250000)</f>
        <v>0</v>
      </c>
      <c r="G21" s="143">
        <f>IF(G4&lt;250001,G4,250000)</f>
        <v>0</v>
      </c>
      <c r="H21" s="143">
        <f t="shared" ref="H21:K26" si="18">IF(H4&lt;250001,H4,250000)</f>
        <v>0</v>
      </c>
      <c r="I21" s="143">
        <f t="shared" si="18"/>
        <v>0</v>
      </c>
      <c r="J21" s="143">
        <f t="shared" si="18"/>
        <v>0</v>
      </c>
      <c r="K21" s="143">
        <f t="shared" si="18"/>
        <v>0</v>
      </c>
      <c r="L21" s="149">
        <f t="shared" ref="L21:L26" si="19">SUM(C21:K21)</f>
        <v>0</v>
      </c>
      <c r="O21" s="143" t="str">
        <f t="shared" si="14"/>
        <v>Name#2</v>
      </c>
      <c r="P21" s="143"/>
      <c r="Q21" s="143">
        <f t="shared" ref="Q21:Q26" si="20">IF(SUM(Q4:Q4)&lt;250001,SUM(Q4:Q4),250000)</f>
        <v>0</v>
      </c>
      <c r="R21" s="143">
        <f t="shared" ref="R21:V26" si="21">IF(R4&lt;250001,R4,250000)</f>
        <v>0</v>
      </c>
      <c r="S21" s="143">
        <f t="shared" si="21"/>
        <v>0</v>
      </c>
      <c r="T21" s="143">
        <f t="shared" si="21"/>
        <v>0</v>
      </c>
      <c r="U21" s="143">
        <f t="shared" si="21"/>
        <v>0</v>
      </c>
      <c r="V21" s="143">
        <f t="shared" si="21"/>
        <v>0</v>
      </c>
      <c r="W21" s="143">
        <f t="shared" ref="W21:Y21" si="22">IF(W4&lt;250001,W4,250000)</f>
        <v>0</v>
      </c>
      <c r="X21" s="143">
        <f t="shared" si="22"/>
        <v>0</v>
      </c>
      <c r="Y21" s="143">
        <f t="shared" si="22"/>
        <v>0</v>
      </c>
      <c r="Z21" s="149">
        <f t="shared" ref="Z21:Z26" si="23">SUM(Q21:Y21)</f>
        <v>0</v>
      </c>
    </row>
    <row r="22" spans="1:26" ht="14">
      <c r="A22" s="143" t="str">
        <f t="shared" si="17"/>
        <v>Subcontractor #3</v>
      </c>
      <c r="B22" s="143"/>
      <c r="C22" s="143">
        <f>IF(C5&lt;250001,C5,250000)</f>
        <v>0</v>
      </c>
      <c r="D22" s="143">
        <f>IF(D5&lt;250001,D5,250000)</f>
        <v>0</v>
      </c>
      <c r="E22" s="143">
        <f t="shared" ref="E22:G24" si="24">IF(E5&lt;250001,E5,250000)</f>
        <v>0</v>
      </c>
      <c r="F22" s="143">
        <f t="shared" si="24"/>
        <v>0</v>
      </c>
      <c r="G22" s="143">
        <f t="shared" si="24"/>
        <v>0</v>
      </c>
      <c r="H22" s="143">
        <f t="shared" si="18"/>
        <v>0</v>
      </c>
      <c r="I22" s="143">
        <f t="shared" si="18"/>
        <v>0</v>
      </c>
      <c r="J22" s="143">
        <f t="shared" si="18"/>
        <v>0</v>
      </c>
      <c r="K22" s="143">
        <f t="shared" si="18"/>
        <v>0</v>
      </c>
      <c r="L22" s="149">
        <f t="shared" si="19"/>
        <v>0</v>
      </c>
      <c r="O22" s="143" t="str">
        <f t="shared" si="14"/>
        <v>Name#3</v>
      </c>
      <c r="P22" s="143"/>
      <c r="Q22" s="143">
        <f t="shared" si="20"/>
        <v>0</v>
      </c>
      <c r="R22" s="143">
        <f t="shared" si="21"/>
        <v>0</v>
      </c>
      <c r="S22" s="143">
        <f t="shared" si="21"/>
        <v>0</v>
      </c>
      <c r="T22" s="143">
        <f t="shared" si="21"/>
        <v>0</v>
      </c>
      <c r="U22" s="143">
        <f t="shared" si="21"/>
        <v>0</v>
      </c>
      <c r="V22" s="143">
        <f t="shared" si="21"/>
        <v>0</v>
      </c>
      <c r="W22" s="143">
        <f t="shared" ref="W22:Y22" si="25">IF(W5&lt;250001,W5,250000)</f>
        <v>0</v>
      </c>
      <c r="X22" s="143">
        <f t="shared" si="25"/>
        <v>0</v>
      </c>
      <c r="Y22" s="143">
        <f t="shared" si="25"/>
        <v>0</v>
      </c>
      <c r="Z22" s="149">
        <f t="shared" si="23"/>
        <v>0</v>
      </c>
    </row>
    <row r="23" spans="1:26" ht="14">
      <c r="A23" s="143" t="str">
        <f t="shared" si="17"/>
        <v>Subcontractor #4</v>
      </c>
      <c r="B23" s="143"/>
      <c r="C23" s="143">
        <f>IF(C6&lt;250001,C6,250000)</f>
        <v>0</v>
      </c>
      <c r="D23" s="143">
        <f>IF(D6&lt;250001,D6,250000)</f>
        <v>0</v>
      </c>
      <c r="E23" s="143">
        <f t="shared" si="24"/>
        <v>0</v>
      </c>
      <c r="F23" s="143">
        <f t="shared" si="24"/>
        <v>0</v>
      </c>
      <c r="G23" s="143">
        <f t="shared" si="24"/>
        <v>0</v>
      </c>
      <c r="H23" s="143">
        <f t="shared" si="18"/>
        <v>0</v>
      </c>
      <c r="I23" s="143">
        <f t="shared" si="18"/>
        <v>0</v>
      </c>
      <c r="J23" s="143">
        <f t="shared" si="18"/>
        <v>0</v>
      </c>
      <c r="K23" s="143">
        <f t="shared" si="18"/>
        <v>0</v>
      </c>
      <c r="L23" s="149">
        <f t="shared" si="19"/>
        <v>0</v>
      </c>
      <c r="O23" s="143" t="str">
        <f t="shared" si="14"/>
        <v>Name#4</v>
      </c>
      <c r="P23" s="143"/>
      <c r="Q23" s="143">
        <f t="shared" si="20"/>
        <v>0</v>
      </c>
      <c r="R23" s="143">
        <f t="shared" si="21"/>
        <v>0</v>
      </c>
      <c r="S23" s="143">
        <f t="shared" si="21"/>
        <v>0</v>
      </c>
      <c r="T23" s="143">
        <f t="shared" si="21"/>
        <v>0</v>
      </c>
      <c r="U23" s="143">
        <f t="shared" si="21"/>
        <v>0</v>
      </c>
      <c r="V23" s="143">
        <f t="shared" si="21"/>
        <v>0</v>
      </c>
      <c r="W23" s="143">
        <f t="shared" ref="W23:Y23" si="26">IF(W6&lt;250001,W6,250000)</f>
        <v>0</v>
      </c>
      <c r="X23" s="143">
        <f t="shared" si="26"/>
        <v>0</v>
      </c>
      <c r="Y23" s="143">
        <f t="shared" si="26"/>
        <v>0</v>
      </c>
      <c r="Z23" s="149">
        <f t="shared" si="23"/>
        <v>0</v>
      </c>
    </row>
    <row r="24" spans="1:26" ht="14">
      <c r="A24" s="143" t="str">
        <f t="shared" si="17"/>
        <v>Subcontractor #5</v>
      </c>
      <c r="B24" s="143"/>
      <c r="C24" s="143">
        <f>IF(C7&lt;250001,C7,250000)</f>
        <v>0</v>
      </c>
      <c r="D24" s="143">
        <f t="shared" ref="D24:G26" si="27">IF(D7&lt;250001,D7,250000)</f>
        <v>0</v>
      </c>
      <c r="E24" s="143">
        <f t="shared" si="24"/>
        <v>0</v>
      </c>
      <c r="F24" s="143">
        <f t="shared" si="24"/>
        <v>0</v>
      </c>
      <c r="G24" s="143">
        <f t="shared" si="24"/>
        <v>0</v>
      </c>
      <c r="H24" s="143">
        <f t="shared" si="18"/>
        <v>0</v>
      </c>
      <c r="I24" s="143">
        <f t="shared" si="18"/>
        <v>0</v>
      </c>
      <c r="J24" s="143">
        <f t="shared" si="18"/>
        <v>0</v>
      </c>
      <c r="K24" s="143">
        <f t="shared" si="18"/>
        <v>0</v>
      </c>
      <c r="L24" s="149">
        <f t="shared" si="19"/>
        <v>0</v>
      </c>
      <c r="O24" s="143" t="str">
        <f t="shared" si="14"/>
        <v>Name#5</v>
      </c>
      <c r="P24" s="143"/>
      <c r="Q24" s="143">
        <f t="shared" si="20"/>
        <v>0</v>
      </c>
      <c r="R24" s="143">
        <f t="shared" si="21"/>
        <v>0</v>
      </c>
      <c r="S24" s="143">
        <f t="shared" si="21"/>
        <v>0</v>
      </c>
      <c r="T24" s="143">
        <f t="shared" si="21"/>
        <v>0</v>
      </c>
      <c r="U24" s="143">
        <f t="shared" si="21"/>
        <v>0</v>
      </c>
      <c r="V24" s="143">
        <f t="shared" si="21"/>
        <v>0</v>
      </c>
      <c r="W24" s="143">
        <f t="shared" ref="W24:Y24" si="28">IF(W7&lt;250001,W7,250000)</f>
        <v>0</v>
      </c>
      <c r="X24" s="143">
        <f t="shared" si="28"/>
        <v>0</v>
      </c>
      <c r="Y24" s="143">
        <f t="shared" si="28"/>
        <v>0</v>
      </c>
      <c r="Z24" s="149">
        <f t="shared" si="23"/>
        <v>0</v>
      </c>
    </row>
    <row r="25" spans="1:26" ht="14">
      <c r="A25" s="143" t="str">
        <f t="shared" si="17"/>
        <v>Subcontractor #6</v>
      </c>
      <c r="B25" s="143"/>
      <c r="C25" s="143">
        <f>IF(C8&lt;250001,C8,250000)</f>
        <v>0</v>
      </c>
      <c r="D25" s="143">
        <f t="shared" si="27"/>
        <v>0</v>
      </c>
      <c r="E25" s="143">
        <f t="shared" si="27"/>
        <v>0</v>
      </c>
      <c r="F25" s="143">
        <f t="shared" si="27"/>
        <v>0</v>
      </c>
      <c r="G25" s="143">
        <f t="shared" si="27"/>
        <v>0</v>
      </c>
      <c r="H25" s="143">
        <f t="shared" si="18"/>
        <v>0</v>
      </c>
      <c r="I25" s="143">
        <f t="shared" si="18"/>
        <v>0</v>
      </c>
      <c r="J25" s="143">
        <f t="shared" si="18"/>
        <v>0</v>
      </c>
      <c r="K25" s="143">
        <f t="shared" si="18"/>
        <v>0</v>
      </c>
      <c r="L25" s="149">
        <f t="shared" si="19"/>
        <v>0</v>
      </c>
      <c r="O25" s="143" t="str">
        <f t="shared" si="14"/>
        <v>Name#6</v>
      </c>
      <c r="P25" s="143"/>
      <c r="Q25" s="143">
        <f t="shared" si="20"/>
        <v>0</v>
      </c>
      <c r="R25" s="143">
        <f t="shared" si="21"/>
        <v>0</v>
      </c>
      <c r="S25" s="143">
        <f t="shared" si="21"/>
        <v>0</v>
      </c>
      <c r="T25" s="143">
        <f t="shared" si="21"/>
        <v>0</v>
      </c>
      <c r="U25" s="143">
        <f t="shared" si="21"/>
        <v>0</v>
      </c>
      <c r="V25" s="143">
        <f t="shared" si="21"/>
        <v>0</v>
      </c>
      <c r="W25" s="143">
        <f t="shared" ref="W25:Y25" si="29">IF(W8&lt;250001,W8,250000)</f>
        <v>0</v>
      </c>
      <c r="X25" s="143">
        <f t="shared" si="29"/>
        <v>0</v>
      </c>
      <c r="Y25" s="143">
        <f t="shared" si="29"/>
        <v>0</v>
      </c>
      <c r="Z25" s="149">
        <f t="shared" si="23"/>
        <v>0</v>
      </c>
    </row>
    <row r="26" spans="1:26" ht="14">
      <c r="A26" s="143" t="str">
        <f t="shared" si="17"/>
        <v>Subcontractor #7</v>
      </c>
      <c r="B26" s="143"/>
      <c r="C26" s="143">
        <f>IF(C9&lt;250001,C9,250000)</f>
        <v>0</v>
      </c>
      <c r="D26" s="143">
        <f t="shared" si="27"/>
        <v>0</v>
      </c>
      <c r="E26" s="143">
        <f t="shared" si="27"/>
        <v>0</v>
      </c>
      <c r="F26" s="143">
        <f t="shared" si="27"/>
        <v>0</v>
      </c>
      <c r="G26" s="143">
        <f t="shared" si="27"/>
        <v>0</v>
      </c>
      <c r="H26" s="143">
        <f t="shared" si="18"/>
        <v>0</v>
      </c>
      <c r="I26" s="143">
        <f t="shared" si="18"/>
        <v>0</v>
      </c>
      <c r="J26" s="143">
        <f t="shared" si="18"/>
        <v>0</v>
      </c>
      <c r="K26" s="143">
        <f t="shared" si="18"/>
        <v>0</v>
      </c>
      <c r="L26" s="149">
        <f t="shared" si="19"/>
        <v>0</v>
      </c>
      <c r="O26" s="143" t="str">
        <f t="shared" si="14"/>
        <v>Name#7</v>
      </c>
      <c r="P26" s="143"/>
      <c r="Q26" s="143">
        <f t="shared" si="20"/>
        <v>0</v>
      </c>
      <c r="R26" s="143">
        <f t="shared" si="21"/>
        <v>0</v>
      </c>
      <c r="S26" s="143">
        <f t="shared" si="21"/>
        <v>0</v>
      </c>
      <c r="T26" s="143">
        <f t="shared" si="21"/>
        <v>0</v>
      </c>
      <c r="U26" s="143">
        <f t="shared" si="21"/>
        <v>0</v>
      </c>
      <c r="V26" s="143">
        <f t="shared" si="21"/>
        <v>0</v>
      </c>
      <c r="W26" s="143">
        <f t="shared" ref="W26:Y26" si="30">IF(W9&lt;250001,W9,250000)</f>
        <v>0</v>
      </c>
      <c r="X26" s="143">
        <f t="shared" si="30"/>
        <v>0</v>
      </c>
      <c r="Y26" s="143">
        <f t="shared" si="30"/>
        <v>0</v>
      </c>
      <c r="Z26" s="149">
        <f t="shared" si="23"/>
        <v>0</v>
      </c>
    </row>
    <row r="27" spans="1:26" ht="14">
      <c r="A27" s="155" t="s">
        <v>420</v>
      </c>
      <c r="B27" s="143"/>
      <c r="C27" s="151">
        <f>SUM(C20:C26)</f>
        <v>0</v>
      </c>
      <c r="D27" s="151">
        <f t="shared" ref="D27:G27" si="31">SUM(D20:D26)</f>
        <v>0</v>
      </c>
      <c r="E27" s="151">
        <f t="shared" si="31"/>
        <v>0</v>
      </c>
      <c r="F27" s="151">
        <f t="shared" si="31"/>
        <v>0</v>
      </c>
      <c r="G27" s="151">
        <f t="shared" si="31"/>
        <v>0</v>
      </c>
      <c r="H27" s="151">
        <f>SUM(H20:H26)</f>
        <v>0</v>
      </c>
      <c r="I27" s="151">
        <f t="shared" ref="I27:K27" si="32">SUM(I20:I26)</f>
        <v>0</v>
      </c>
      <c r="J27" s="151">
        <f t="shared" si="32"/>
        <v>0</v>
      </c>
      <c r="K27" s="151">
        <f t="shared" si="32"/>
        <v>0</v>
      </c>
      <c r="L27" s="152">
        <f>SUM(L20:L26)</f>
        <v>0</v>
      </c>
      <c r="O27" s="155" t="s">
        <v>420</v>
      </c>
      <c r="P27" s="143"/>
      <c r="Q27" s="151">
        <f>SUM(Q20:Q26)</f>
        <v>0</v>
      </c>
      <c r="R27" s="151">
        <f t="shared" ref="R27:V27" si="33">SUM(R20:R26)</f>
        <v>0</v>
      </c>
      <c r="S27" s="151">
        <f t="shared" si="33"/>
        <v>0</v>
      </c>
      <c r="T27" s="151">
        <f t="shared" si="33"/>
        <v>0</v>
      </c>
      <c r="U27" s="151">
        <f t="shared" si="33"/>
        <v>0</v>
      </c>
      <c r="V27" s="151">
        <f t="shared" si="33"/>
        <v>0</v>
      </c>
      <c r="W27" s="151">
        <f t="shared" ref="W27:Y27" si="34">SUM(W20:W26)</f>
        <v>0</v>
      </c>
      <c r="X27" s="151">
        <f t="shared" si="34"/>
        <v>0</v>
      </c>
      <c r="Y27" s="151">
        <f t="shared" si="34"/>
        <v>0</v>
      </c>
      <c r="Z27" s="152">
        <f>SUM(Z20:Z26)</f>
        <v>0</v>
      </c>
    </row>
    <row r="28" spans="1:26" ht="14">
      <c r="A28" s="143"/>
      <c r="B28" s="143"/>
      <c r="C28" s="143"/>
      <c r="D28" s="143"/>
      <c r="E28" s="143"/>
      <c r="F28" s="143"/>
      <c r="G28" s="143"/>
      <c r="H28" s="143"/>
      <c r="I28" s="143"/>
      <c r="J28" s="143"/>
      <c r="K28" s="143"/>
      <c r="L28" s="143"/>
      <c r="O28" s="143"/>
      <c r="P28" s="143"/>
      <c r="Q28" s="143"/>
      <c r="R28" s="143"/>
      <c r="S28" s="143"/>
      <c r="T28" s="143"/>
      <c r="U28" s="143"/>
      <c r="V28" s="143"/>
      <c r="W28" s="143"/>
      <c r="X28" s="143"/>
      <c r="Y28" s="143"/>
      <c r="Z28" s="143"/>
    </row>
    <row r="29" spans="1:26" ht="14">
      <c r="A29" s="142" t="s">
        <v>421</v>
      </c>
      <c r="B29" s="143"/>
      <c r="C29" s="143"/>
      <c r="D29" s="143"/>
      <c r="E29" s="143"/>
      <c r="F29" s="143"/>
      <c r="G29" s="143"/>
      <c r="H29" s="143"/>
      <c r="I29" s="143"/>
      <c r="J29" s="143"/>
      <c r="K29" s="143"/>
      <c r="L29" s="143"/>
      <c r="O29" s="142" t="s">
        <v>422</v>
      </c>
      <c r="P29" s="143"/>
      <c r="Q29" s="143"/>
      <c r="R29" s="143"/>
      <c r="S29" s="143"/>
      <c r="T29" s="143"/>
      <c r="U29" s="143"/>
      <c r="V29" s="143"/>
      <c r="W29" s="143"/>
      <c r="X29" s="143"/>
      <c r="Y29" s="143"/>
      <c r="Z29" s="143"/>
    </row>
    <row r="30" spans="1:26" ht="14">
      <c r="A30" s="143"/>
      <c r="B30" s="143"/>
      <c r="C30" s="143"/>
      <c r="D30" s="143"/>
      <c r="E30" s="143"/>
      <c r="F30" s="143"/>
      <c r="G30" s="143"/>
      <c r="H30" s="143"/>
      <c r="I30" s="143"/>
      <c r="J30" s="143"/>
      <c r="K30" s="143"/>
      <c r="L30" s="143"/>
      <c r="O30" s="143"/>
      <c r="P30" s="143"/>
      <c r="Q30" s="143"/>
      <c r="R30" s="143"/>
      <c r="S30" s="143"/>
      <c r="T30" s="143"/>
      <c r="U30" s="143"/>
      <c r="V30" s="143"/>
      <c r="W30" s="143"/>
      <c r="X30" s="143"/>
      <c r="Y30" s="143"/>
      <c r="Z30" s="143"/>
    </row>
    <row r="31" spans="1:26" ht="15" thickBot="1">
      <c r="A31" s="144" t="s">
        <v>403</v>
      </c>
      <c r="B31" s="143"/>
      <c r="C31" s="146" t="str">
        <f>C2</f>
        <v>FY 22</v>
      </c>
      <c r="D31" s="145" t="str">
        <f t="shared" ref="D31:K31" si="35">D2</f>
        <v>FY 23</v>
      </c>
      <c r="E31" s="146" t="str">
        <f t="shared" si="35"/>
        <v>FY 24</v>
      </c>
      <c r="F31" s="145" t="str">
        <f t="shared" si="35"/>
        <v>FY 25</v>
      </c>
      <c r="G31" s="146" t="str">
        <f t="shared" si="35"/>
        <v>FY 26</v>
      </c>
      <c r="H31" s="505" t="str">
        <f t="shared" si="35"/>
        <v>FY 27</v>
      </c>
      <c r="I31" s="146" t="str">
        <f t="shared" si="35"/>
        <v>FY 28</v>
      </c>
      <c r="J31" s="505" t="str">
        <f t="shared" si="35"/>
        <v>FY 29</v>
      </c>
      <c r="K31" s="146" t="str">
        <f t="shared" si="35"/>
        <v>FY 30</v>
      </c>
      <c r="L31" s="146" t="s">
        <v>82</v>
      </c>
      <c r="O31" s="144" t="s">
        <v>423</v>
      </c>
      <c r="P31" s="143"/>
      <c r="Q31" s="146" t="str">
        <f>C31</f>
        <v>FY 22</v>
      </c>
      <c r="R31" s="145" t="str">
        <f t="shared" ref="R31:Y31" si="36">D31</f>
        <v>FY 23</v>
      </c>
      <c r="S31" s="146" t="str">
        <f t="shared" si="36"/>
        <v>FY 24</v>
      </c>
      <c r="T31" s="145" t="str">
        <f t="shared" si="36"/>
        <v>FY 25</v>
      </c>
      <c r="U31" s="146" t="str">
        <f t="shared" si="36"/>
        <v>FY 26</v>
      </c>
      <c r="V31" s="505" t="str">
        <f t="shared" si="36"/>
        <v>FY 27</v>
      </c>
      <c r="W31" s="146" t="str">
        <f t="shared" si="36"/>
        <v>FY 28</v>
      </c>
      <c r="X31" s="505" t="str">
        <f t="shared" si="36"/>
        <v>FY 29</v>
      </c>
      <c r="Y31" s="146" t="str">
        <f t="shared" si="36"/>
        <v>FY 30</v>
      </c>
      <c r="Z31" s="146" t="s">
        <v>82</v>
      </c>
    </row>
    <row r="32" spans="1:26" ht="14">
      <c r="A32" s="156" t="str">
        <f t="shared" ref="A32:A38" si="37">A3</f>
        <v>Subcontractor #1</v>
      </c>
      <c r="B32" s="143"/>
      <c r="C32" s="143">
        <f t="shared" ref="C32:L32" si="38">C3-C20</f>
        <v>0</v>
      </c>
      <c r="D32" s="143">
        <f t="shared" si="38"/>
        <v>0</v>
      </c>
      <c r="E32" s="143">
        <f t="shared" si="38"/>
        <v>0</v>
      </c>
      <c r="F32" s="143">
        <f t="shared" si="38"/>
        <v>0</v>
      </c>
      <c r="G32" s="143">
        <f t="shared" si="38"/>
        <v>0</v>
      </c>
      <c r="H32" s="143">
        <f t="shared" si="38"/>
        <v>0</v>
      </c>
      <c r="I32" s="143">
        <f t="shared" ref="I32:K32" si="39">I3-I20</f>
        <v>0</v>
      </c>
      <c r="J32" s="143">
        <f t="shared" si="39"/>
        <v>0</v>
      </c>
      <c r="K32" s="143">
        <f t="shared" si="39"/>
        <v>0</v>
      </c>
      <c r="L32" s="143">
        <f t="shared" si="38"/>
        <v>0</v>
      </c>
      <c r="O32" s="156" t="str">
        <f t="shared" ref="O32:O38" si="40">O3</f>
        <v>Name#1</v>
      </c>
      <c r="P32" s="143"/>
      <c r="Q32" s="143">
        <f t="shared" ref="Q32:Z32" si="41">Q3-Q20</f>
        <v>0</v>
      </c>
      <c r="R32" s="143">
        <f t="shared" si="41"/>
        <v>0</v>
      </c>
      <c r="S32" s="143">
        <f t="shared" si="41"/>
        <v>0</v>
      </c>
      <c r="T32" s="143">
        <f t="shared" si="41"/>
        <v>0</v>
      </c>
      <c r="U32" s="143">
        <f t="shared" si="41"/>
        <v>0</v>
      </c>
      <c r="V32" s="143">
        <f t="shared" si="41"/>
        <v>0</v>
      </c>
      <c r="W32" s="143">
        <f t="shared" ref="W32:Y32" si="42">W3-W20</f>
        <v>0</v>
      </c>
      <c r="X32" s="143">
        <f t="shared" si="42"/>
        <v>0</v>
      </c>
      <c r="Y32" s="143">
        <f t="shared" si="42"/>
        <v>0</v>
      </c>
      <c r="Z32" s="143">
        <f t="shared" si="41"/>
        <v>0</v>
      </c>
    </row>
    <row r="33" spans="1:26" ht="14">
      <c r="A33" s="156" t="str">
        <f t="shared" si="37"/>
        <v>Subcontractor #2</v>
      </c>
      <c r="B33" s="143"/>
      <c r="C33" s="143">
        <f>C4-C21</f>
        <v>0</v>
      </c>
      <c r="D33" s="143">
        <f t="shared" ref="D33:G36" si="43">D4-D21</f>
        <v>0</v>
      </c>
      <c r="E33" s="143">
        <f t="shared" si="43"/>
        <v>0</v>
      </c>
      <c r="F33" s="143">
        <f t="shared" si="43"/>
        <v>0</v>
      </c>
      <c r="G33" s="143">
        <f t="shared" si="43"/>
        <v>0</v>
      </c>
      <c r="H33" s="143">
        <f t="shared" ref="H33:K38" si="44">H4-H21</f>
        <v>0</v>
      </c>
      <c r="I33" s="143">
        <f t="shared" si="44"/>
        <v>0</v>
      </c>
      <c r="J33" s="143">
        <f t="shared" si="44"/>
        <v>0</v>
      </c>
      <c r="K33" s="143">
        <f t="shared" si="44"/>
        <v>0</v>
      </c>
      <c r="L33" s="143">
        <f>L4-L21</f>
        <v>0</v>
      </c>
      <c r="O33" s="156" t="str">
        <f t="shared" si="40"/>
        <v>Name#2</v>
      </c>
      <c r="P33" s="143"/>
      <c r="Q33" s="143">
        <f t="shared" ref="Q33:Z33" si="45">Q4-Q21</f>
        <v>0</v>
      </c>
      <c r="R33" s="143">
        <f t="shared" si="45"/>
        <v>0</v>
      </c>
      <c r="S33" s="143">
        <f t="shared" si="45"/>
        <v>0</v>
      </c>
      <c r="T33" s="143">
        <f t="shared" si="45"/>
        <v>0</v>
      </c>
      <c r="U33" s="143">
        <f t="shared" si="45"/>
        <v>0</v>
      </c>
      <c r="V33" s="143">
        <f t="shared" si="45"/>
        <v>0</v>
      </c>
      <c r="W33" s="143">
        <f t="shared" ref="W33:Y33" si="46">W4-W21</f>
        <v>0</v>
      </c>
      <c r="X33" s="143">
        <f t="shared" si="46"/>
        <v>0</v>
      </c>
      <c r="Y33" s="143">
        <f t="shared" si="46"/>
        <v>0</v>
      </c>
      <c r="Z33" s="143">
        <f t="shared" si="45"/>
        <v>0</v>
      </c>
    </row>
    <row r="34" spans="1:26" ht="14">
      <c r="A34" s="156" t="str">
        <f t="shared" si="37"/>
        <v>Subcontractor #3</v>
      </c>
      <c r="B34" s="143"/>
      <c r="C34" s="143">
        <f>C5-C22</f>
        <v>0</v>
      </c>
      <c r="D34" s="143">
        <f t="shared" si="43"/>
        <v>0</v>
      </c>
      <c r="E34" s="143">
        <f t="shared" si="43"/>
        <v>0</v>
      </c>
      <c r="F34" s="143">
        <f t="shared" si="43"/>
        <v>0</v>
      </c>
      <c r="G34" s="143">
        <f t="shared" si="43"/>
        <v>0</v>
      </c>
      <c r="H34" s="143">
        <f t="shared" si="44"/>
        <v>0</v>
      </c>
      <c r="I34" s="143">
        <f t="shared" si="44"/>
        <v>0</v>
      </c>
      <c r="J34" s="143">
        <f t="shared" si="44"/>
        <v>0</v>
      </c>
      <c r="K34" s="143">
        <f t="shared" si="44"/>
        <v>0</v>
      </c>
      <c r="L34" s="143">
        <f>L5-L22</f>
        <v>0</v>
      </c>
      <c r="O34" s="156" t="str">
        <f t="shared" si="40"/>
        <v>Name#3</v>
      </c>
      <c r="P34" s="143"/>
      <c r="Q34" s="143">
        <f>Q5-Q22</f>
        <v>0</v>
      </c>
      <c r="R34" s="143">
        <f t="shared" ref="R34:Z34" si="47">R5-R22</f>
        <v>0</v>
      </c>
      <c r="S34" s="143">
        <f t="shared" si="47"/>
        <v>0</v>
      </c>
      <c r="T34" s="143">
        <f t="shared" si="47"/>
        <v>0</v>
      </c>
      <c r="U34" s="143">
        <f t="shared" si="47"/>
        <v>0</v>
      </c>
      <c r="V34" s="143">
        <f t="shared" si="47"/>
        <v>0</v>
      </c>
      <c r="W34" s="143">
        <f t="shared" ref="W34:Y34" si="48">W5-W22</f>
        <v>0</v>
      </c>
      <c r="X34" s="143">
        <f t="shared" si="48"/>
        <v>0</v>
      </c>
      <c r="Y34" s="143">
        <f t="shared" si="48"/>
        <v>0</v>
      </c>
      <c r="Z34" s="143">
        <f t="shared" si="47"/>
        <v>0</v>
      </c>
    </row>
    <row r="35" spans="1:26" ht="14">
      <c r="A35" s="156" t="str">
        <f t="shared" si="37"/>
        <v>Subcontractor #4</v>
      </c>
      <c r="B35" s="143"/>
      <c r="C35" s="143">
        <f>C6-C23</f>
        <v>0</v>
      </c>
      <c r="D35" s="143">
        <f t="shared" si="43"/>
        <v>0</v>
      </c>
      <c r="E35" s="143">
        <f t="shared" si="43"/>
        <v>0</v>
      </c>
      <c r="F35" s="143">
        <f t="shared" si="43"/>
        <v>0</v>
      </c>
      <c r="G35" s="143">
        <f t="shared" si="43"/>
        <v>0</v>
      </c>
      <c r="H35" s="143">
        <f t="shared" si="44"/>
        <v>0</v>
      </c>
      <c r="I35" s="143">
        <f t="shared" si="44"/>
        <v>0</v>
      </c>
      <c r="J35" s="143">
        <f t="shared" si="44"/>
        <v>0</v>
      </c>
      <c r="K35" s="143">
        <f t="shared" si="44"/>
        <v>0</v>
      </c>
      <c r="L35" s="143">
        <f>L6-L23</f>
        <v>0</v>
      </c>
      <c r="O35" s="156" t="str">
        <f t="shared" si="40"/>
        <v>Name#4</v>
      </c>
      <c r="P35" s="143"/>
      <c r="Q35" s="143">
        <f>Q6-Q23</f>
        <v>0</v>
      </c>
      <c r="R35" s="143">
        <f t="shared" ref="R35:Z35" si="49">R6-R23</f>
        <v>0</v>
      </c>
      <c r="S35" s="143">
        <f t="shared" si="49"/>
        <v>0</v>
      </c>
      <c r="T35" s="143">
        <f t="shared" si="49"/>
        <v>0</v>
      </c>
      <c r="U35" s="143">
        <f t="shared" si="49"/>
        <v>0</v>
      </c>
      <c r="V35" s="143">
        <f t="shared" si="49"/>
        <v>0</v>
      </c>
      <c r="W35" s="143">
        <f t="shared" ref="W35:Y35" si="50">W6-W23</f>
        <v>0</v>
      </c>
      <c r="X35" s="143">
        <f t="shared" si="50"/>
        <v>0</v>
      </c>
      <c r="Y35" s="143">
        <f t="shared" si="50"/>
        <v>0</v>
      </c>
      <c r="Z35" s="143">
        <f t="shared" si="49"/>
        <v>0</v>
      </c>
    </row>
    <row r="36" spans="1:26" ht="14">
      <c r="A36" s="156" t="str">
        <f t="shared" si="37"/>
        <v>Subcontractor #5</v>
      </c>
      <c r="B36" s="143"/>
      <c r="C36" s="143">
        <f t="shared" ref="C36:L38" si="51">C7-C24</f>
        <v>0</v>
      </c>
      <c r="D36" s="143">
        <f t="shared" si="43"/>
        <v>0</v>
      </c>
      <c r="E36" s="143">
        <f t="shared" si="43"/>
        <v>0</v>
      </c>
      <c r="F36" s="143">
        <f t="shared" si="43"/>
        <v>0</v>
      </c>
      <c r="G36" s="143">
        <f t="shared" si="43"/>
        <v>0</v>
      </c>
      <c r="H36" s="143">
        <f t="shared" si="44"/>
        <v>0</v>
      </c>
      <c r="I36" s="143">
        <f t="shared" si="44"/>
        <v>0</v>
      </c>
      <c r="J36" s="143">
        <f t="shared" si="44"/>
        <v>0</v>
      </c>
      <c r="K36" s="143">
        <f t="shared" si="44"/>
        <v>0</v>
      </c>
      <c r="L36" s="143">
        <f>L7-L24</f>
        <v>0</v>
      </c>
      <c r="O36" s="156" t="str">
        <f t="shared" si="40"/>
        <v>Name#5</v>
      </c>
      <c r="P36" s="143"/>
      <c r="Q36" s="143">
        <f t="shared" ref="Q36:Z38" si="52">Q7-Q24</f>
        <v>0</v>
      </c>
      <c r="R36" s="143">
        <f t="shared" ref="R36:Z36" si="53">R7-R24</f>
        <v>0</v>
      </c>
      <c r="S36" s="143">
        <f t="shared" si="53"/>
        <v>0</v>
      </c>
      <c r="T36" s="143">
        <f t="shared" si="53"/>
        <v>0</v>
      </c>
      <c r="U36" s="143">
        <f t="shared" si="53"/>
        <v>0</v>
      </c>
      <c r="V36" s="143">
        <f t="shared" si="53"/>
        <v>0</v>
      </c>
      <c r="W36" s="143">
        <f t="shared" ref="W36:Y36" si="54">W7-W24</f>
        <v>0</v>
      </c>
      <c r="X36" s="143">
        <f t="shared" si="54"/>
        <v>0</v>
      </c>
      <c r="Y36" s="143">
        <f t="shared" si="54"/>
        <v>0</v>
      </c>
      <c r="Z36" s="143">
        <f t="shared" si="53"/>
        <v>0</v>
      </c>
    </row>
    <row r="37" spans="1:26" ht="14">
      <c r="A37" s="156" t="str">
        <f t="shared" si="37"/>
        <v>Subcontractor #6</v>
      </c>
      <c r="B37" s="143"/>
      <c r="C37" s="143">
        <f>C8-C25</f>
        <v>0</v>
      </c>
      <c r="D37" s="143">
        <f t="shared" si="51"/>
        <v>0</v>
      </c>
      <c r="E37" s="143">
        <f t="shared" si="51"/>
        <v>0</v>
      </c>
      <c r="F37" s="143">
        <f t="shared" si="51"/>
        <v>0</v>
      </c>
      <c r="G37" s="143">
        <f t="shared" si="51"/>
        <v>0</v>
      </c>
      <c r="H37" s="143">
        <f t="shared" si="44"/>
        <v>0</v>
      </c>
      <c r="I37" s="143">
        <f t="shared" si="44"/>
        <v>0</v>
      </c>
      <c r="J37" s="143">
        <f t="shared" si="44"/>
        <v>0</v>
      </c>
      <c r="K37" s="143">
        <f t="shared" si="44"/>
        <v>0</v>
      </c>
      <c r="L37" s="143">
        <f t="shared" si="51"/>
        <v>0</v>
      </c>
      <c r="O37" s="156" t="str">
        <f t="shared" si="40"/>
        <v>Name#6</v>
      </c>
      <c r="P37" s="143"/>
      <c r="Q37" s="143">
        <f t="shared" si="52"/>
        <v>0</v>
      </c>
      <c r="R37" s="143">
        <f t="shared" si="52"/>
        <v>0</v>
      </c>
      <c r="S37" s="143">
        <f t="shared" si="52"/>
        <v>0</v>
      </c>
      <c r="T37" s="143">
        <f t="shared" si="52"/>
        <v>0</v>
      </c>
      <c r="U37" s="143">
        <f t="shared" si="52"/>
        <v>0</v>
      </c>
      <c r="V37" s="143">
        <f t="shared" si="52"/>
        <v>0</v>
      </c>
      <c r="W37" s="143">
        <f t="shared" ref="W37:Y37" si="55">W8-W25</f>
        <v>0</v>
      </c>
      <c r="X37" s="143">
        <f t="shared" si="55"/>
        <v>0</v>
      </c>
      <c r="Y37" s="143">
        <f t="shared" si="55"/>
        <v>0</v>
      </c>
      <c r="Z37" s="143">
        <f t="shared" si="52"/>
        <v>0</v>
      </c>
    </row>
    <row r="38" spans="1:26" ht="14">
      <c r="A38" s="156" t="str">
        <f t="shared" si="37"/>
        <v>Subcontractor #7</v>
      </c>
      <c r="B38" s="143"/>
      <c r="C38" s="143">
        <f t="shared" si="51"/>
        <v>0</v>
      </c>
      <c r="D38" s="143">
        <f t="shared" si="51"/>
        <v>0</v>
      </c>
      <c r="E38" s="143">
        <f t="shared" si="51"/>
        <v>0</v>
      </c>
      <c r="F38" s="143">
        <f t="shared" si="51"/>
        <v>0</v>
      </c>
      <c r="G38" s="143">
        <f t="shared" si="51"/>
        <v>0</v>
      </c>
      <c r="H38" s="143">
        <f t="shared" si="44"/>
        <v>0</v>
      </c>
      <c r="I38" s="143">
        <f t="shared" si="44"/>
        <v>0</v>
      </c>
      <c r="J38" s="143">
        <f t="shared" si="44"/>
        <v>0</v>
      </c>
      <c r="K38" s="143">
        <f t="shared" si="44"/>
        <v>0</v>
      </c>
      <c r="L38" s="143">
        <f t="shared" si="51"/>
        <v>0</v>
      </c>
      <c r="O38" s="156" t="str">
        <f t="shared" si="40"/>
        <v>Name#7</v>
      </c>
      <c r="P38" s="143"/>
      <c r="Q38" s="143">
        <f>Q9-Q26</f>
        <v>0</v>
      </c>
      <c r="R38" s="143">
        <f t="shared" si="52"/>
        <v>0</v>
      </c>
      <c r="S38" s="143">
        <f t="shared" si="52"/>
        <v>0</v>
      </c>
      <c r="T38" s="143">
        <f t="shared" si="52"/>
        <v>0</v>
      </c>
      <c r="U38" s="143">
        <f t="shared" si="52"/>
        <v>0</v>
      </c>
      <c r="V38" s="143">
        <f t="shared" si="52"/>
        <v>0</v>
      </c>
      <c r="W38" s="143">
        <f t="shared" ref="W38:Y38" si="56">W9-W26</f>
        <v>0</v>
      </c>
      <c r="X38" s="143">
        <f t="shared" si="56"/>
        <v>0</v>
      </c>
      <c r="Y38" s="143">
        <f t="shared" si="56"/>
        <v>0</v>
      </c>
      <c r="Z38" s="143">
        <f t="shared" si="52"/>
        <v>0</v>
      </c>
    </row>
    <row r="39" spans="1:26" ht="14">
      <c r="A39" s="157" t="s">
        <v>424</v>
      </c>
      <c r="B39" s="143"/>
      <c r="C39" s="151">
        <f>SUM(C32:C38)</f>
        <v>0</v>
      </c>
      <c r="D39" s="151">
        <f t="shared" ref="D39:H39" si="57">SUM(D32:D38)</f>
        <v>0</v>
      </c>
      <c r="E39" s="151">
        <f t="shared" si="57"/>
        <v>0</v>
      </c>
      <c r="F39" s="151">
        <f t="shared" si="57"/>
        <v>0</v>
      </c>
      <c r="G39" s="151">
        <f t="shared" si="57"/>
        <v>0</v>
      </c>
      <c r="H39" s="151">
        <f t="shared" si="57"/>
        <v>0</v>
      </c>
      <c r="I39" s="151">
        <f t="shared" ref="I39:K39" si="58">SUM(I32:I38)</f>
        <v>0</v>
      </c>
      <c r="J39" s="151">
        <f t="shared" si="58"/>
        <v>0</v>
      </c>
      <c r="K39" s="151">
        <f t="shared" si="58"/>
        <v>0</v>
      </c>
      <c r="L39" s="151">
        <f>SUM(L32:L38)</f>
        <v>0</v>
      </c>
      <c r="O39" s="157" t="s">
        <v>424</v>
      </c>
      <c r="P39" s="143"/>
      <c r="Q39" s="151">
        <f>SUM(Q32:Q38)</f>
        <v>0</v>
      </c>
      <c r="R39" s="151">
        <f t="shared" ref="R39:V39" si="59">SUM(R32:R38)</f>
        <v>0</v>
      </c>
      <c r="S39" s="151">
        <f t="shared" si="59"/>
        <v>0</v>
      </c>
      <c r="T39" s="151">
        <f t="shared" si="59"/>
        <v>0</v>
      </c>
      <c r="U39" s="151">
        <f t="shared" si="59"/>
        <v>0</v>
      </c>
      <c r="V39" s="151">
        <f t="shared" si="59"/>
        <v>0</v>
      </c>
      <c r="W39" s="151">
        <f t="shared" ref="W39:Y39" si="60">SUM(W32:W38)</f>
        <v>0</v>
      </c>
      <c r="X39" s="151">
        <f t="shared" si="60"/>
        <v>0</v>
      </c>
      <c r="Y39" s="151">
        <f t="shared" si="60"/>
        <v>0</v>
      </c>
      <c r="Z39" s="151">
        <f>SUM(Z32:Z38)</f>
        <v>0</v>
      </c>
    </row>
    <row r="40" spans="1:26" hidden="1"/>
    <row r="41" spans="1:26" hidden="1">
      <c r="A41" s="819" t="s">
        <v>64</v>
      </c>
      <c r="B41" s="819"/>
    </row>
    <row r="42" spans="1:26" hidden="1"/>
    <row r="43" spans="1:26" ht="15" hidden="1" thickBot="1">
      <c r="A43" s="144" t="s">
        <v>403</v>
      </c>
      <c r="B43" s="143"/>
      <c r="C43" s="146" t="s">
        <v>425</v>
      </c>
      <c r="D43" s="145" t="s">
        <v>426</v>
      </c>
      <c r="E43" s="146" t="s">
        <v>427</v>
      </c>
      <c r="F43" s="145" t="s">
        <v>404</v>
      </c>
      <c r="G43" s="146" t="s">
        <v>405</v>
      </c>
      <c r="H43" s="146" t="s">
        <v>406</v>
      </c>
      <c r="I43" s="146"/>
      <c r="J43" s="146"/>
      <c r="K43" s="146"/>
      <c r="L43" s="146" t="s">
        <v>82</v>
      </c>
      <c r="O43" s="144" t="s">
        <v>403</v>
      </c>
      <c r="P43" s="143" t="s">
        <v>51</v>
      </c>
      <c r="Q43" s="146" t="s">
        <v>425</v>
      </c>
      <c r="R43" s="145" t="s">
        <v>426</v>
      </c>
      <c r="S43" s="146" t="s">
        <v>427</v>
      </c>
      <c r="T43" s="145" t="s">
        <v>404</v>
      </c>
      <c r="U43" s="146" t="s">
        <v>405</v>
      </c>
      <c r="V43" s="146" t="s">
        <v>406</v>
      </c>
      <c r="W43" s="146"/>
      <c r="X43" s="146"/>
      <c r="Y43" s="146"/>
      <c r="Z43" s="146" t="s">
        <v>82</v>
      </c>
    </row>
    <row r="44" spans="1:26" ht="14" hidden="1">
      <c r="A44" s="147" t="s">
        <v>133</v>
      </c>
      <c r="B44" s="143"/>
      <c r="C44" s="453" t="e">
        <f>C3/'Summary Full Cost'!$AD$10</f>
        <v>#DIV/0!</v>
      </c>
      <c r="D44" s="453" t="e">
        <f>D3/'Summary Full Cost'!$AD$10</f>
        <v>#DIV/0!</v>
      </c>
      <c r="E44" s="453" t="e">
        <f>E3/'Summary Full Cost'!$AD$10</f>
        <v>#DIV/0!</v>
      </c>
      <c r="F44" s="453" t="e">
        <f>F3/'Summary Full Cost'!$AD$10</f>
        <v>#DIV/0!</v>
      </c>
      <c r="G44" s="453" t="e">
        <f>G3/'Summary Full Cost'!$AD$10</f>
        <v>#DIV/0!</v>
      </c>
      <c r="H44" s="453" t="e">
        <f>H3/'Summary Full Cost'!$AD$10</f>
        <v>#DIV/0!</v>
      </c>
      <c r="I44" s="453"/>
      <c r="J44" s="453"/>
      <c r="K44" s="453"/>
      <c r="L44" s="453" t="e">
        <f>L3/'Summary Full Cost'!$AD$10</f>
        <v>#DIV/0!</v>
      </c>
      <c r="O44" s="143" t="str">
        <f>O20</f>
        <v>Name#1</v>
      </c>
      <c r="P44" s="143"/>
      <c r="Q44" s="454" t="e">
        <f>Q3/'Summary Full Cost'!$AD$10</f>
        <v>#DIV/0!</v>
      </c>
      <c r="R44" s="454" t="e">
        <f>R3/'Summary Full Cost'!$AD$10</f>
        <v>#DIV/0!</v>
      </c>
      <c r="S44" s="454" t="e">
        <f>S3/'Summary Full Cost'!$AD$10</f>
        <v>#DIV/0!</v>
      </c>
      <c r="T44" s="454" t="e">
        <f>T3/'Summary Full Cost'!$AD$10</f>
        <v>#DIV/0!</v>
      </c>
      <c r="U44" s="454" t="e">
        <f>U3/'Summary Full Cost'!$AD$10</f>
        <v>#DIV/0!</v>
      </c>
      <c r="V44" s="454" t="e">
        <f>V3/'Summary Full Cost'!$AD$10</f>
        <v>#DIV/0!</v>
      </c>
      <c r="W44" s="454"/>
      <c r="X44" s="454"/>
      <c r="Y44" s="454"/>
      <c r="Z44" s="462" t="e">
        <f>SUM(Q44:V44)</f>
        <v>#DIV/0!</v>
      </c>
    </row>
    <row r="45" spans="1:26" ht="14" hidden="1">
      <c r="A45" s="147" t="s">
        <v>134</v>
      </c>
      <c r="B45" s="143"/>
      <c r="C45" s="453" t="e">
        <f>C4/'Summary Full Cost'!$AD$10</f>
        <v>#DIV/0!</v>
      </c>
      <c r="D45" s="453" t="e">
        <f>D4/'Summary Full Cost'!$AD$10</f>
        <v>#DIV/0!</v>
      </c>
      <c r="E45" s="453" t="e">
        <f>E4/'Summary Full Cost'!$AD$10</f>
        <v>#DIV/0!</v>
      </c>
      <c r="F45" s="453" t="e">
        <f>F4/'Summary Full Cost'!$AD$10</f>
        <v>#DIV/0!</v>
      </c>
      <c r="G45" s="453" t="e">
        <f>G4/'Summary Full Cost'!$AD$10</f>
        <v>#DIV/0!</v>
      </c>
      <c r="H45" s="453" t="e">
        <f>H4/'Summary Full Cost'!$AD$10</f>
        <v>#DIV/0!</v>
      </c>
      <c r="I45" s="453"/>
      <c r="J45" s="453"/>
      <c r="K45" s="453"/>
      <c r="L45" s="453" t="e">
        <f>L4/'Summary Full Cost'!$AD$10</f>
        <v>#DIV/0!</v>
      </c>
      <c r="O45" s="143" t="str">
        <f t="shared" ref="O45:O50" si="61">O21</f>
        <v>Name#2</v>
      </c>
      <c r="P45" s="143"/>
      <c r="Q45" s="454">
        <f>'2022'!F125</f>
        <v>0</v>
      </c>
      <c r="R45" s="148">
        <f>'2023'!F120</f>
        <v>0</v>
      </c>
      <c r="S45" s="147">
        <f>'2024'!F127</f>
        <v>0</v>
      </c>
      <c r="T45" s="148">
        <f>'2025'!F127</f>
        <v>0</v>
      </c>
      <c r="U45" s="147">
        <f>'2026'!F126</f>
        <v>0</v>
      </c>
      <c r="V45" s="147">
        <f>'2027'!F126</f>
        <v>0</v>
      </c>
      <c r="W45" s="147"/>
      <c r="X45" s="147"/>
      <c r="Y45" s="147"/>
      <c r="Z45" s="462">
        <f t="shared" ref="Z45:Z50" si="62">SUM(Q45:V45)</f>
        <v>0</v>
      </c>
    </row>
    <row r="46" spans="1:26" ht="14" hidden="1">
      <c r="A46" s="147" t="s">
        <v>135</v>
      </c>
      <c r="B46" s="143"/>
      <c r="C46" s="453" t="e">
        <f>C5/'Summary Full Cost'!$AD$10</f>
        <v>#DIV/0!</v>
      </c>
      <c r="D46" s="453" t="e">
        <f>D5/'Summary Full Cost'!$AD$10</f>
        <v>#DIV/0!</v>
      </c>
      <c r="E46" s="453" t="e">
        <f>E5/'Summary Full Cost'!$AD$10</f>
        <v>#DIV/0!</v>
      </c>
      <c r="F46" s="453" t="e">
        <f>F5/'Summary Full Cost'!$AD$10</f>
        <v>#DIV/0!</v>
      </c>
      <c r="G46" s="453" t="e">
        <f>G5/'Summary Full Cost'!$AD$10</f>
        <v>#DIV/0!</v>
      </c>
      <c r="H46" s="453" t="e">
        <f>H5/'Summary Full Cost'!$AD$10</f>
        <v>#DIV/0!</v>
      </c>
      <c r="I46" s="453"/>
      <c r="J46" s="453"/>
      <c r="K46" s="453"/>
      <c r="L46" s="453" t="e">
        <f>L5/'Summary Full Cost'!$AD$10</f>
        <v>#DIV/0!</v>
      </c>
      <c r="O46" s="143" t="str">
        <f t="shared" si="61"/>
        <v>Name#3</v>
      </c>
      <c r="P46" s="143"/>
      <c r="Q46" s="454">
        <f>'2022'!F126</f>
        <v>0</v>
      </c>
      <c r="R46" s="148">
        <f>'2023'!F121</f>
        <v>0</v>
      </c>
      <c r="S46" s="147">
        <f>'2024'!F128</f>
        <v>0</v>
      </c>
      <c r="T46" s="148">
        <f>'2025'!F128</f>
        <v>0</v>
      </c>
      <c r="U46" s="147">
        <f>'2026'!F127</f>
        <v>0</v>
      </c>
      <c r="V46" s="147">
        <f>'2027'!F127</f>
        <v>0</v>
      </c>
      <c r="W46" s="147"/>
      <c r="X46" s="147"/>
      <c r="Y46" s="147"/>
      <c r="Z46" s="462">
        <f t="shared" si="62"/>
        <v>0</v>
      </c>
    </row>
    <row r="47" spans="1:26" ht="14" hidden="1">
      <c r="A47" s="147" t="s">
        <v>136</v>
      </c>
      <c r="B47" s="143"/>
      <c r="C47" s="453" t="e">
        <f>C6/'Summary Full Cost'!$AD$10</f>
        <v>#DIV/0!</v>
      </c>
      <c r="D47" s="453" t="e">
        <f>D6/'Summary Full Cost'!$AD$10</f>
        <v>#DIV/0!</v>
      </c>
      <c r="E47" s="453" t="e">
        <f>E6/'Summary Full Cost'!$AD$10</f>
        <v>#DIV/0!</v>
      </c>
      <c r="F47" s="453" t="e">
        <f>F6/'Summary Full Cost'!$AD$10</f>
        <v>#DIV/0!</v>
      </c>
      <c r="G47" s="453" t="e">
        <f>G6/'Summary Full Cost'!$AD$10</f>
        <v>#DIV/0!</v>
      </c>
      <c r="H47" s="453" t="e">
        <f>H6/'Summary Full Cost'!$AD$10</f>
        <v>#DIV/0!</v>
      </c>
      <c r="I47" s="453"/>
      <c r="J47" s="453"/>
      <c r="K47" s="453"/>
      <c r="L47" s="453" t="e">
        <f>L6/'Summary Full Cost'!$AD$10</f>
        <v>#DIV/0!</v>
      </c>
      <c r="O47" s="143" t="str">
        <f t="shared" si="61"/>
        <v>Name#4</v>
      </c>
      <c r="P47" s="143"/>
      <c r="Q47" s="454">
        <f>'2022'!F127</f>
        <v>0</v>
      </c>
      <c r="R47" s="148">
        <f>'2023'!F124</f>
        <v>0</v>
      </c>
      <c r="S47" s="147">
        <f>'2024'!F131</f>
        <v>0</v>
      </c>
      <c r="T47" s="148">
        <f>'2025'!F131</f>
        <v>0</v>
      </c>
      <c r="U47" s="147">
        <f>'2026'!F128</f>
        <v>0</v>
      </c>
      <c r="V47" s="147">
        <f>'2027'!F128</f>
        <v>0</v>
      </c>
      <c r="W47" s="147"/>
      <c r="X47" s="147"/>
      <c r="Y47" s="147"/>
      <c r="Z47" s="462">
        <f t="shared" si="62"/>
        <v>0</v>
      </c>
    </row>
    <row r="48" spans="1:26" ht="14" hidden="1">
      <c r="A48" s="147" t="s">
        <v>137</v>
      </c>
      <c r="B48" s="143"/>
      <c r="C48" s="453" t="e">
        <f>C7/'Summary Full Cost'!$AD$10</f>
        <v>#DIV/0!</v>
      </c>
      <c r="D48" s="453" t="e">
        <f>D7/'Summary Full Cost'!$AD$10</f>
        <v>#DIV/0!</v>
      </c>
      <c r="E48" s="453" t="e">
        <f>E7/'Summary Full Cost'!$AD$10</f>
        <v>#DIV/0!</v>
      </c>
      <c r="F48" s="453" t="e">
        <f>F7/'Summary Full Cost'!$AD$10</f>
        <v>#DIV/0!</v>
      </c>
      <c r="G48" s="453" t="e">
        <f>G7/'Summary Full Cost'!$AD$10</f>
        <v>#DIV/0!</v>
      </c>
      <c r="H48" s="453" t="e">
        <f>H7/'Summary Full Cost'!$AD$10</f>
        <v>#DIV/0!</v>
      </c>
      <c r="I48" s="453"/>
      <c r="J48" s="453"/>
      <c r="K48" s="453"/>
      <c r="L48" s="453" t="e">
        <f>L7/'Summary Full Cost'!$AD$10</f>
        <v>#DIV/0!</v>
      </c>
      <c r="O48" s="143" t="str">
        <f t="shared" si="61"/>
        <v>Name#5</v>
      </c>
      <c r="P48" s="143"/>
      <c r="Q48" s="454">
        <f>'2022'!F130</f>
        <v>0</v>
      </c>
      <c r="R48" s="148">
        <f>'2023'!F125</f>
        <v>0</v>
      </c>
      <c r="S48" s="147">
        <f>'2024'!F132</f>
        <v>0</v>
      </c>
      <c r="T48" s="148">
        <f>'2025'!F132</f>
        <v>0</v>
      </c>
      <c r="U48" s="147">
        <f>'2026'!F129</f>
        <v>0</v>
      </c>
      <c r="V48" s="147">
        <f>'2027'!F129</f>
        <v>0</v>
      </c>
      <c r="W48" s="147"/>
      <c r="X48" s="147"/>
      <c r="Y48" s="147"/>
      <c r="Z48" s="462">
        <f t="shared" si="62"/>
        <v>0</v>
      </c>
    </row>
    <row r="49" spans="1:26" ht="14" hidden="1">
      <c r="A49" s="147" t="s">
        <v>138</v>
      </c>
      <c r="B49" s="143"/>
      <c r="C49" s="453" t="e">
        <f>C8/'Summary Full Cost'!$AD$10</f>
        <v>#DIV/0!</v>
      </c>
      <c r="D49" s="453" t="e">
        <f>D8/'Summary Full Cost'!$AD$10</f>
        <v>#DIV/0!</v>
      </c>
      <c r="E49" s="453" t="e">
        <f>E8/'Summary Full Cost'!$AD$10</f>
        <v>#DIV/0!</v>
      </c>
      <c r="F49" s="453" t="e">
        <f>F8/'Summary Full Cost'!$AD$10</f>
        <v>#DIV/0!</v>
      </c>
      <c r="G49" s="453" t="e">
        <f>G8/'Summary Full Cost'!$AD$10</f>
        <v>#DIV/0!</v>
      </c>
      <c r="H49" s="453" t="e">
        <f>H8/'Summary Full Cost'!$AD$10</f>
        <v>#DIV/0!</v>
      </c>
      <c r="I49" s="453"/>
      <c r="J49" s="453"/>
      <c r="K49" s="453"/>
      <c r="L49" s="453" t="e">
        <f>L8/'Summary Full Cost'!$AD$10</f>
        <v>#DIV/0!</v>
      </c>
      <c r="O49" s="143" t="str">
        <f t="shared" si="61"/>
        <v>Name#6</v>
      </c>
      <c r="P49" s="143"/>
      <c r="Q49" s="454">
        <f>'2022'!F131</f>
        <v>0</v>
      </c>
      <c r="R49" s="148">
        <f>'2023'!F126</f>
        <v>0</v>
      </c>
      <c r="S49" s="147">
        <f>'2024'!F133</f>
        <v>0</v>
      </c>
      <c r="T49" s="148">
        <f>'2025'!F133</f>
        <v>0</v>
      </c>
      <c r="U49" s="147">
        <f>'2026'!F130</f>
        <v>0</v>
      </c>
      <c r="V49" s="147">
        <f>'2027'!F130</f>
        <v>0</v>
      </c>
      <c r="W49" s="147"/>
      <c r="X49" s="147"/>
      <c r="Y49" s="147"/>
      <c r="Z49" s="462">
        <f t="shared" si="62"/>
        <v>0</v>
      </c>
    </row>
    <row r="50" spans="1:26" ht="14" hidden="1">
      <c r="A50" s="147" t="s">
        <v>139</v>
      </c>
      <c r="B50" s="143"/>
      <c r="C50" s="453" t="e">
        <f>C9/'Summary Full Cost'!$AD$10</f>
        <v>#DIV/0!</v>
      </c>
      <c r="D50" s="453" t="e">
        <f>D9/'Summary Full Cost'!$AD$10</f>
        <v>#DIV/0!</v>
      </c>
      <c r="E50" s="453" t="e">
        <f>E9/'Summary Full Cost'!$AD$10</f>
        <v>#DIV/0!</v>
      </c>
      <c r="F50" s="453" t="e">
        <f>F9/'Summary Full Cost'!$AD$10</f>
        <v>#DIV/0!</v>
      </c>
      <c r="G50" s="453" t="e">
        <f>G9/'Summary Full Cost'!$AD$10</f>
        <v>#DIV/0!</v>
      </c>
      <c r="H50" s="453" t="e">
        <f>H9/'Summary Full Cost'!$AD$10</f>
        <v>#DIV/0!</v>
      </c>
      <c r="I50" s="453"/>
      <c r="J50" s="453"/>
      <c r="K50" s="453"/>
      <c r="L50" s="453" t="e">
        <f>L9/'Summary Full Cost'!$AD$10</f>
        <v>#DIV/0!</v>
      </c>
      <c r="O50" s="143" t="str">
        <f t="shared" si="61"/>
        <v>Name#7</v>
      </c>
      <c r="P50" s="143"/>
      <c r="Q50" s="454">
        <f>'2022'!F132</f>
        <v>0</v>
      </c>
      <c r="R50" s="148">
        <f>'2023'!F127</f>
        <v>0</v>
      </c>
      <c r="S50" s="147">
        <f>'2024'!F134</f>
        <v>0</v>
      </c>
      <c r="T50" s="148">
        <f>'2025'!F134</f>
        <v>0</v>
      </c>
      <c r="U50" s="147">
        <f>'2026'!F131</f>
        <v>0</v>
      </c>
      <c r="V50" s="147">
        <f>'2027'!F131</f>
        <v>0</v>
      </c>
      <c r="W50" s="147"/>
      <c r="X50" s="147"/>
      <c r="Y50" s="147"/>
      <c r="Z50" s="462">
        <f t="shared" si="62"/>
        <v>0</v>
      </c>
    </row>
    <row r="51" spans="1:26" ht="14" hidden="1">
      <c r="A51" s="150" t="s">
        <v>413</v>
      </c>
      <c r="B51" s="143"/>
      <c r="C51" s="453" t="e">
        <f>C10/'Summary Full Cost'!$AD$10</f>
        <v>#DIV/0!</v>
      </c>
      <c r="D51" s="453" t="e">
        <f>D10/'Summary Full Cost'!$AD$10</f>
        <v>#DIV/0!</v>
      </c>
      <c r="E51" s="453" t="e">
        <f>E10/'Summary Full Cost'!$AD$10</f>
        <v>#DIV/0!</v>
      </c>
      <c r="F51" s="453" t="e">
        <f>F10/'Summary Full Cost'!$AD$10</f>
        <v>#DIV/0!</v>
      </c>
      <c r="G51" s="453" t="e">
        <f>G10/'Summary Full Cost'!$AD$10</f>
        <v>#DIV/0!</v>
      </c>
      <c r="H51" s="453" t="e">
        <f>H10/'Summary Full Cost'!$AD$10</f>
        <v>#DIV/0!</v>
      </c>
      <c r="I51" s="453"/>
      <c r="J51" s="453"/>
      <c r="K51" s="453"/>
      <c r="L51" s="453" t="e">
        <f>L10/'Summary Full Cost'!$AD$10</f>
        <v>#DIV/0!</v>
      </c>
      <c r="O51" s="150" t="s">
        <v>413</v>
      </c>
      <c r="P51" s="143"/>
      <c r="Q51" s="455" t="e">
        <f t="shared" ref="Q51:Z51" si="63">SUM(Q44:Q48)</f>
        <v>#DIV/0!</v>
      </c>
      <c r="R51" s="152" t="e">
        <f t="shared" si="63"/>
        <v>#DIV/0!</v>
      </c>
      <c r="S51" s="151" t="e">
        <f t="shared" si="63"/>
        <v>#DIV/0!</v>
      </c>
      <c r="T51" s="152" t="e">
        <f t="shared" si="63"/>
        <v>#DIV/0!</v>
      </c>
      <c r="U51" s="151" t="e">
        <f t="shared" si="63"/>
        <v>#DIV/0!</v>
      </c>
      <c r="V51" s="151" t="e">
        <f t="shared" si="63"/>
        <v>#DIV/0!</v>
      </c>
      <c r="W51" s="151"/>
      <c r="X51" s="151"/>
      <c r="Y51" s="151"/>
      <c r="Z51" s="463" t="e">
        <f t="shared" si="63"/>
        <v>#DIV/0!</v>
      </c>
    </row>
    <row r="52" spans="1:26" ht="14" hidden="1">
      <c r="A52" s="143"/>
      <c r="B52" s="143"/>
      <c r="O52" s="143"/>
      <c r="P52" s="143"/>
      <c r="Q52" s="456"/>
      <c r="R52" s="149"/>
      <c r="S52" s="143"/>
      <c r="T52" s="149"/>
      <c r="U52" s="143"/>
      <c r="V52" s="143"/>
      <c r="W52" s="143"/>
      <c r="X52" s="143"/>
      <c r="Y52" s="143"/>
      <c r="Z52" s="462"/>
    </row>
    <row r="53" spans="1:26" ht="14" hidden="1">
      <c r="A53" s="143" t="s">
        <v>414</v>
      </c>
      <c r="B53" s="143"/>
      <c r="O53" s="143" t="s">
        <v>415</v>
      </c>
      <c r="P53" s="143"/>
      <c r="Q53" s="456" t="e">
        <f>SUM(Q44+Q45+Q46+Q47+Q48+Q49+Q50)</f>
        <v>#DIV/0!</v>
      </c>
      <c r="R53" s="143" t="e">
        <f t="shared" ref="R53:Z53" si="64">SUM(R44+R45+R46+R47+R48+R49+R50)</f>
        <v>#DIV/0!</v>
      </c>
      <c r="S53" s="143" t="e">
        <f t="shared" si="64"/>
        <v>#DIV/0!</v>
      </c>
      <c r="T53" s="143" t="e">
        <f t="shared" si="64"/>
        <v>#DIV/0!</v>
      </c>
      <c r="U53" s="143" t="e">
        <f t="shared" si="64"/>
        <v>#DIV/0!</v>
      </c>
      <c r="V53" s="143" t="e">
        <f t="shared" si="64"/>
        <v>#DIV/0!</v>
      </c>
      <c r="W53" s="143"/>
      <c r="X53" s="143"/>
      <c r="Y53" s="143"/>
      <c r="Z53" s="456" t="e">
        <f t="shared" si="64"/>
        <v>#DIV/0!</v>
      </c>
    </row>
    <row r="54" spans="1:26" ht="14" hidden="1">
      <c r="A54" s="143"/>
      <c r="B54" s="143"/>
      <c r="O54" s="143"/>
      <c r="P54" s="143"/>
      <c r="Q54" s="143"/>
      <c r="R54" s="143"/>
      <c r="S54" s="143"/>
      <c r="T54" s="143"/>
      <c r="U54" s="143"/>
      <c r="V54" s="143"/>
      <c r="W54" s="143"/>
      <c r="X54" s="143"/>
      <c r="Y54" s="143"/>
      <c r="Z54" s="143"/>
    </row>
    <row r="55" spans="1:26" ht="14" hidden="1">
      <c r="A55" s="143"/>
      <c r="B55" s="143"/>
      <c r="O55" s="143"/>
      <c r="P55" s="143"/>
      <c r="Q55" s="143"/>
      <c r="R55" s="143"/>
      <c r="S55" s="143"/>
      <c r="T55" s="143"/>
      <c r="U55" s="143"/>
      <c r="V55" s="143"/>
      <c r="W55" s="143"/>
      <c r="X55" s="143"/>
      <c r="Y55" s="143"/>
      <c r="Z55" s="143"/>
    </row>
    <row r="56" spans="1:26" ht="15" hidden="1" thickBot="1">
      <c r="A56" s="153" t="s">
        <v>416</v>
      </c>
      <c r="B56" s="154"/>
      <c r="O56" s="153" t="s">
        <v>416</v>
      </c>
      <c r="P56" s="154"/>
      <c r="Q56" s="154"/>
      <c r="R56" s="154"/>
      <c r="S56" s="154"/>
      <c r="T56" s="154"/>
      <c r="U56" s="154"/>
      <c r="V56" s="154"/>
      <c r="W56" s="154"/>
      <c r="X56" s="154"/>
      <c r="Y56" s="154"/>
      <c r="Z56" s="154"/>
    </row>
    <row r="57" spans="1:26" ht="15" hidden="1" thickTop="1">
      <c r="A57" s="143"/>
      <c r="B57" s="143"/>
      <c r="O57" s="143"/>
      <c r="P57" s="143"/>
      <c r="Q57" s="143"/>
      <c r="R57" s="143"/>
      <c r="S57" s="143"/>
      <c r="T57" s="143"/>
      <c r="U57" s="143"/>
      <c r="V57" s="143"/>
      <c r="W57" s="143"/>
      <c r="X57" s="143"/>
      <c r="Y57" s="143"/>
      <c r="Z57" s="143"/>
    </row>
    <row r="58" spans="1:26" ht="15" hidden="1" thickBot="1">
      <c r="A58" s="142" t="s">
        <v>428</v>
      </c>
      <c r="B58" s="143"/>
      <c r="C58" s="146" t="s">
        <v>425</v>
      </c>
      <c r="D58" s="145" t="s">
        <v>426</v>
      </c>
      <c r="E58" s="146" t="s">
        <v>427</v>
      </c>
      <c r="F58" s="145" t="s">
        <v>404</v>
      </c>
      <c r="G58" s="146" t="s">
        <v>405</v>
      </c>
      <c r="H58" s="146" t="s">
        <v>406</v>
      </c>
      <c r="I58" s="504"/>
      <c r="J58" s="504"/>
      <c r="K58" s="504"/>
    </row>
    <row r="59" spans="1:26" ht="14" hidden="1">
      <c r="A59" s="142"/>
      <c r="B59" s="143"/>
    </row>
    <row r="60" spans="1:26" ht="14" hidden="1">
      <c r="A60" s="144" t="s">
        <v>403</v>
      </c>
      <c r="B60" s="143"/>
    </row>
    <row r="61" spans="1:26" ht="14" hidden="1">
      <c r="A61" s="143" t="s">
        <v>133</v>
      </c>
      <c r="B61" s="143"/>
      <c r="C61" s="453" t="e">
        <f>IF(C44&lt;25001,C3,25000)</f>
        <v>#DIV/0!</v>
      </c>
      <c r="D61" s="453" t="e">
        <f t="shared" ref="D61:H61" si="65">IF(D44&lt;25001,D3,25000)</f>
        <v>#DIV/0!</v>
      </c>
      <c r="E61" s="453" t="e">
        <f t="shared" si="65"/>
        <v>#DIV/0!</v>
      </c>
      <c r="F61" s="453" t="e">
        <f t="shared" si="65"/>
        <v>#DIV/0!</v>
      </c>
      <c r="G61" s="453" t="e">
        <f t="shared" si="65"/>
        <v>#DIV/0!</v>
      </c>
      <c r="H61" s="453" t="e">
        <f t="shared" si="65"/>
        <v>#DIV/0!</v>
      </c>
      <c r="I61" s="453"/>
      <c r="J61" s="453"/>
      <c r="K61" s="453"/>
    </row>
    <row r="62" spans="1:26" ht="14" hidden="1">
      <c r="A62" s="143" t="str">
        <f t="shared" ref="A62:A67" si="66">A45</f>
        <v>Subcontractor #2</v>
      </c>
      <c r="B62" s="143"/>
      <c r="C62" s="453" t="e">
        <f t="shared" ref="C62:H64" si="67">IF(C45&lt;25001,C45,25000)</f>
        <v>#DIV/0!</v>
      </c>
      <c r="D62" s="453" t="e">
        <f t="shared" si="67"/>
        <v>#DIV/0!</v>
      </c>
      <c r="E62" s="453" t="e">
        <f t="shared" si="67"/>
        <v>#DIV/0!</v>
      </c>
      <c r="F62" s="453" t="e">
        <f t="shared" si="67"/>
        <v>#DIV/0!</v>
      </c>
      <c r="G62" s="453" t="e">
        <f t="shared" si="67"/>
        <v>#DIV/0!</v>
      </c>
      <c r="H62" s="453" t="e">
        <f t="shared" si="67"/>
        <v>#DIV/0!</v>
      </c>
      <c r="I62" s="453"/>
      <c r="J62" s="453"/>
      <c r="K62" s="453"/>
    </row>
    <row r="63" spans="1:26" ht="14" hidden="1">
      <c r="A63" s="143" t="str">
        <f t="shared" si="66"/>
        <v>Subcontractor #3</v>
      </c>
      <c r="B63" s="143"/>
      <c r="C63" s="453" t="e">
        <f t="shared" si="67"/>
        <v>#DIV/0!</v>
      </c>
      <c r="D63" s="453" t="e">
        <f t="shared" si="67"/>
        <v>#DIV/0!</v>
      </c>
      <c r="E63" s="453" t="e">
        <f t="shared" si="67"/>
        <v>#DIV/0!</v>
      </c>
      <c r="F63" s="453" t="e">
        <f t="shared" si="67"/>
        <v>#DIV/0!</v>
      </c>
      <c r="G63" s="453" t="e">
        <f t="shared" si="67"/>
        <v>#DIV/0!</v>
      </c>
      <c r="H63" s="453" t="e">
        <f t="shared" si="67"/>
        <v>#DIV/0!</v>
      </c>
      <c r="I63" s="453"/>
      <c r="J63" s="453"/>
      <c r="K63" s="453"/>
    </row>
    <row r="64" spans="1:26" ht="14" hidden="1">
      <c r="A64" s="143" t="str">
        <f t="shared" si="66"/>
        <v>Subcontractor #4</v>
      </c>
      <c r="B64" s="143"/>
      <c r="C64" s="453" t="e">
        <f t="shared" si="67"/>
        <v>#DIV/0!</v>
      </c>
      <c r="D64" s="453" t="e">
        <f t="shared" si="67"/>
        <v>#DIV/0!</v>
      </c>
      <c r="E64" s="453" t="e">
        <f t="shared" si="67"/>
        <v>#DIV/0!</v>
      </c>
      <c r="F64" s="453" t="e">
        <f t="shared" si="67"/>
        <v>#DIV/0!</v>
      </c>
      <c r="G64" s="453" t="e">
        <f t="shared" si="67"/>
        <v>#DIV/0!</v>
      </c>
      <c r="H64" s="453" t="e">
        <f t="shared" si="67"/>
        <v>#DIV/0!</v>
      </c>
      <c r="I64" s="453"/>
      <c r="J64" s="453"/>
      <c r="K64" s="453"/>
    </row>
    <row r="65" spans="1:11" ht="14" hidden="1">
      <c r="A65" s="143" t="str">
        <f t="shared" si="66"/>
        <v>Subcontractor #5</v>
      </c>
      <c r="B65" s="143"/>
      <c r="C65" s="453" t="e">
        <f t="shared" ref="C65" si="68">IF(C48&lt;25001,C48,25000)</f>
        <v>#DIV/0!</v>
      </c>
      <c r="D65" s="453" t="e">
        <f t="shared" ref="D65:H65" si="69">IF(D48&lt;25001,D48,25000)</f>
        <v>#DIV/0!</v>
      </c>
      <c r="E65" s="453" t="e">
        <f t="shared" si="69"/>
        <v>#DIV/0!</v>
      </c>
      <c r="F65" s="453" t="e">
        <f t="shared" si="69"/>
        <v>#DIV/0!</v>
      </c>
      <c r="G65" s="453" t="e">
        <f t="shared" si="69"/>
        <v>#DIV/0!</v>
      </c>
      <c r="H65" s="453" t="e">
        <f t="shared" si="69"/>
        <v>#DIV/0!</v>
      </c>
      <c r="I65" s="453"/>
      <c r="J65" s="453"/>
      <c r="K65" s="453"/>
    </row>
    <row r="66" spans="1:11" ht="14" hidden="1">
      <c r="A66" s="143" t="str">
        <f t="shared" si="66"/>
        <v>Subcontractor #6</v>
      </c>
      <c r="B66" s="143"/>
      <c r="C66" s="453" t="e">
        <f t="shared" ref="C66" si="70">IF(C49&lt;25001,C49,25000)</f>
        <v>#DIV/0!</v>
      </c>
      <c r="D66" s="453" t="e">
        <f t="shared" ref="D66:H66" si="71">IF(D49&lt;25001,D49,25000)</f>
        <v>#DIV/0!</v>
      </c>
      <c r="E66" s="453" t="e">
        <f t="shared" si="71"/>
        <v>#DIV/0!</v>
      </c>
      <c r="F66" s="453" t="e">
        <f t="shared" si="71"/>
        <v>#DIV/0!</v>
      </c>
      <c r="G66" s="453" t="e">
        <f t="shared" si="71"/>
        <v>#DIV/0!</v>
      </c>
      <c r="H66" s="453" t="e">
        <f t="shared" si="71"/>
        <v>#DIV/0!</v>
      </c>
      <c r="I66" s="453"/>
      <c r="J66" s="453"/>
      <c r="K66" s="453"/>
    </row>
    <row r="67" spans="1:11" ht="14" hidden="1">
      <c r="A67" s="143" t="str">
        <f t="shared" si="66"/>
        <v>Subcontractor #7</v>
      </c>
      <c r="B67" s="143"/>
      <c r="C67" s="453" t="e">
        <f t="shared" ref="C67" si="72">IF(C50&lt;25001,C50,25000)</f>
        <v>#DIV/0!</v>
      </c>
      <c r="D67" s="453" t="e">
        <f t="shared" ref="D67:H67" si="73">IF(D50&lt;25001,D50,25000)</f>
        <v>#DIV/0!</v>
      </c>
      <c r="E67" s="453" t="e">
        <f t="shared" si="73"/>
        <v>#DIV/0!</v>
      </c>
      <c r="F67" s="453" t="e">
        <f t="shared" si="73"/>
        <v>#DIV/0!</v>
      </c>
      <c r="G67" s="453" t="e">
        <f t="shared" si="73"/>
        <v>#DIV/0!</v>
      </c>
      <c r="H67" s="453" t="e">
        <f t="shared" si="73"/>
        <v>#DIV/0!</v>
      </c>
      <c r="I67" s="453"/>
      <c r="J67" s="453"/>
      <c r="K67" s="453"/>
    </row>
    <row r="68" spans="1:11" ht="14" hidden="1">
      <c r="A68" s="155" t="s">
        <v>429</v>
      </c>
      <c r="B68" s="143"/>
      <c r="C68" s="453" t="e">
        <f>SUM(C61:C67)</f>
        <v>#DIV/0!</v>
      </c>
      <c r="D68" s="453" t="e">
        <f t="shared" ref="D68:H68" si="74">SUM(D61:D67)</f>
        <v>#DIV/0!</v>
      </c>
      <c r="E68" s="453" t="e">
        <f t="shared" si="74"/>
        <v>#DIV/0!</v>
      </c>
      <c r="F68" s="453" t="e">
        <f t="shared" si="74"/>
        <v>#DIV/0!</v>
      </c>
      <c r="G68" s="453" t="e">
        <f t="shared" si="74"/>
        <v>#DIV/0!</v>
      </c>
      <c r="H68" s="453" t="e">
        <f t="shared" si="74"/>
        <v>#DIV/0!</v>
      </c>
      <c r="I68" s="453"/>
      <c r="J68" s="453"/>
      <c r="K68" s="453"/>
    </row>
    <row r="69" spans="1:11" ht="14" hidden="1">
      <c r="A69" s="143"/>
      <c r="B69" s="143"/>
    </row>
    <row r="70" spans="1:11" ht="14" hidden="1">
      <c r="A70" s="142" t="s">
        <v>421</v>
      </c>
      <c r="B70" s="143"/>
    </row>
    <row r="71" spans="1:11" ht="14" hidden="1">
      <c r="A71" s="143"/>
      <c r="B71" s="143"/>
    </row>
    <row r="72" spans="1:11" ht="15" hidden="1" thickBot="1">
      <c r="A72" s="144" t="s">
        <v>403</v>
      </c>
      <c r="B72" s="143"/>
      <c r="C72" s="146" t="s">
        <v>425</v>
      </c>
      <c r="D72" s="145" t="s">
        <v>426</v>
      </c>
      <c r="E72" s="146" t="s">
        <v>427</v>
      </c>
      <c r="F72" s="145" t="s">
        <v>404</v>
      </c>
      <c r="G72" s="146" t="s">
        <v>405</v>
      </c>
      <c r="H72" s="146" t="s">
        <v>406</v>
      </c>
      <c r="I72" s="504"/>
      <c r="J72" s="504"/>
      <c r="K72" s="504"/>
    </row>
    <row r="73" spans="1:11" ht="14" hidden="1">
      <c r="A73" s="156" t="str">
        <f t="shared" ref="A73:A79" si="75">A44</f>
        <v>Subcontractor #1</v>
      </c>
      <c r="B73" s="143"/>
      <c r="C73" s="453" t="e">
        <f>C44-C61</f>
        <v>#DIV/0!</v>
      </c>
      <c r="D73" s="453" t="e">
        <f t="shared" ref="D73:H73" si="76">D44-D61</f>
        <v>#DIV/0!</v>
      </c>
      <c r="E73" s="453" t="e">
        <f t="shared" si="76"/>
        <v>#DIV/0!</v>
      </c>
      <c r="F73" s="453" t="e">
        <f t="shared" si="76"/>
        <v>#DIV/0!</v>
      </c>
      <c r="G73" s="453" t="e">
        <f t="shared" si="76"/>
        <v>#DIV/0!</v>
      </c>
      <c r="H73" s="453" t="e">
        <f t="shared" si="76"/>
        <v>#DIV/0!</v>
      </c>
      <c r="I73" s="453"/>
      <c r="J73" s="453"/>
      <c r="K73" s="453"/>
    </row>
    <row r="74" spans="1:11" ht="14" hidden="1">
      <c r="A74" s="156" t="str">
        <f t="shared" si="75"/>
        <v>Subcontractor #2</v>
      </c>
      <c r="B74" s="143"/>
      <c r="C74" s="453" t="e">
        <f t="shared" ref="C74:H80" si="77">C45-C62</f>
        <v>#DIV/0!</v>
      </c>
      <c r="D74" s="453" t="e">
        <f t="shared" si="77"/>
        <v>#DIV/0!</v>
      </c>
      <c r="E74" s="453" t="e">
        <f t="shared" si="77"/>
        <v>#DIV/0!</v>
      </c>
      <c r="F74" s="453" t="e">
        <f t="shared" si="77"/>
        <v>#DIV/0!</v>
      </c>
      <c r="G74" s="453" t="e">
        <f t="shared" si="77"/>
        <v>#DIV/0!</v>
      </c>
      <c r="H74" s="453" t="e">
        <f t="shared" si="77"/>
        <v>#DIV/0!</v>
      </c>
      <c r="I74" s="453"/>
      <c r="J74" s="453"/>
      <c r="K74" s="453"/>
    </row>
    <row r="75" spans="1:11" ht="14" hidden="1">
      <c r="A75" s="156" t="str">
        <f t="shared" si="75"/>
        <v>Subcontractor #3</v>
      </c>
      <c r="B75" s="143"/>
      <c r="C75" s="453" t="e">
        <f t="shared" si="77"/>
        <v>#DIV/0!</v>
      </c>
      <c r="D75" s="453" t="e">
        <f t="shared" si="77"/>
        <v>#DIV/0!</v>
      </c>
      <c r="E75" s="453" t="e">
        <f t="shared" si="77"/>
        <v>#DIV/0!</v>
      </c>
      <c r="F75" s="453" t="e">
        <f t="shared" si="77"/>
        <v>#DIV/0!</v>
      </c>
      <c r="G75" s="453" t="e">
        <f t="shared" si="77"/>
        <v>#DIV/0!</v>
      </c>
      <c r="H75" s="453" t="e">
        <f t="shared" si="77"/>
        <v>#DIV/0!</v>
      </c>
      <c r="I75" s="453"/>
      <c r="J75" s="453"/>
      <c r="K75" s="453"/>
    </row>
    <row r="76" spans="1:11" ht="14" hidden="1">
      <c r="A76" s="156" t="str">
        <f t="shared" si="75"/>
        <v>Subcontractor #4</v>
      </c>
      <c r="B76" s="143"/>
      <c r="C76" s="453" t="e">
        <f t="shared" si="77"/>
        <v>#DIV/0!</v>
      </c>
      <c r="D76" s="453" t="e">
        <f t="shared" si="77"/>
        <v>#DIV/0!</v>
      </c>
      <c r="E76" s="453" t="e">
        <f t="shared" si="77"/>
        <v>#DIV/0!</v>
      </c>
      <c r="F76" s="453" t="e">
        <f t="shared" si="77"/>
        <v>#DIV/0!</v>
      </c>
      <c r="G76" s="453" t="e">
        <f t="shared" si="77"/>
        <v>#DIV/0!</v>
      </c>
      <c r="H76" s="453" t="e">
        <f t="shared" si="77"/>
        <v>#DIV/0!</v>
      </c>
      <c r="I76" s="453"/>
      <c r="J76" s="453"/>
      <c r="K76" s="453"/>
    </row>
    <row r="77" spans="1:11" ht="14" hidden="1">
      <c r="A77" s="156" t="str">
        <f t="shared" si="75"/>
        <v>Subcontractor #5</v>
      </c>
      <c r="B77" s="143"/>
      <c r="C77" s="453" t="e">
        <f t="shared" si="77"/>
        <v>#DIV/0!</v>
      </c>
      <c r="D77" s="453" t="e">
        <f t="shared" si="77"/>
        <v>#DIV/0!</v>
      </c>
      <c r="E77" s="453" t="e">
        <f t="shared" si="77"/>
        <v>#DIV/0!</v>
      </c>
      <c r="F77" s="453" t="e">
        <f t="shared" si="77"/>
        <v>#DIV/0!</v>
      </c>
      <c r="G77" s="453" t="e">
        <f t="shared" si="77"/>
        <v>#DIV/0!</v>
      </c>
      <c r="H77" s="453" t="e">
        <f t="shared" si="77"/>
        <v>#DIV/0!</v>
      </c>
      <c r="I77" s="453"/>
      <c r="J77" s="453"/>
      <c r="K77" s="453"/>
    </row>
    <row r="78" spans="1:11" ht="14" hidden="1">
      <c r="A78" s="156" t="str">
        <f t="shared" si="75"/>
        <v>Subcontractor #6</v>
      </c>
      <c r="B78" s="143"/>
      <c r="C78" s="453" t="e">
        <f t="shared" si="77"/>
        <v>#DIV/0!</v>
      </c>
      <c r="D78" s="453" t="e">
        <f t="shared" si="77"/>
        <v>#DIV/0!</v>
      </c>
      <c r="E78" s="453" t="e">
        <f t="shared" si="77"/>
        <v>#DIV/0!</v>
      </c>
      <c r="F78" s="453" t="e">
        <f t="shared" si="77"/>
        <v>#DIV/0!</v>
      </c>
      <c r="G78" s="453" t="e">
        <f t="shared" si="77"/>
        <v>#DIV/0!</v>
      </c>
      <c r="H78" s="453" t="e">
        <f t="shared" si="77"/>
        <v>#DIV/0!</v>
      </c>
      <c r="I78" s="453"/>
      <c r="J78" s="453"/>
      <c r="K78" s="453"/>
    </row>
    <row r="79" spans="1:11" ht="14" hidden="1">
      <c r="A79" s="156" t="str">
        <f t="shared" si="75"/>
        <v>Subcontractor #7</v>
      </c>
      <c r="B79" s="143"/>
      <c r="C79" s="453" t="e">
        <f t="shared" si="77"/>
        <v>#DIV/0!</v>
      </c>
      <c r="D79" s="453" t="e">
        <f t="shared" si="77"/>
        <v>#DIV/0!</v>
      </c>
      <c r="E79" s="453" t="e">
        <f t="shared" si="77"/>
        <v>#DIV/0!</v>
      </c>
      <c r="F79" s="453" t="e">
        <f t="shared" si="77"/>
        <v>#DIV/0!</v>
      </c>
      <c r="G79" s="453" t="e">
        <f t="shared" si="77"/>
        <v>#DIV/0!</v>
      </c>
      <c r="H79" s="453" t="e">
        <f t="shared" si="77"/>
        <v>#DIV/0!</v>
      </c>
      <c r="I79" s="453"/>
      <c r="J79" s="453"/>
      <c r="K79" s="453"/>
    </row>
    <row r="80" spans="1:11" ht="14" hidden="1">
      <c r="A80" s="157" t="s">
        <v>430</v>
      </c>
      <c r="B80" s="143"/>
      <c r="C80" s="453" t="e">
        <f t="shared" si="77"/>
        <v>#DIV/0!</v>
      </c>
      <c r="D80" s="453" t="e">
        <f t="shared" si="77"/>
        <v>#DIV/0!</v>
      </c>
      <c r="E80" s="453" t="e">
        <f t="shared" si="77"/>
        <v>#DIV/0!</v>
      </c>
      <c r="F80" s="453" t="e">
        <f t="shared" si="77"/>
        <v>#DIV/0!</v>
      </c>
      <c r="G80" s="453" t="e">
        <f t="shared" si="77"/>
        <v>#DIV/0!</v>
      </c>
      <c r="H80" s="453" t="e">
        <f t="shared" si="77"/>
        <v>#DIV/0!</v>
      </c>
      <c r="I80" s="453"/>
      <c r="J80" s="453"/>
      <c r="K80" s="453"/>
    </row>
    <row r="81" hidden="1"/>
    <row r="82" hidden="1"/>
    <row r="83" hidden="1"/>
    <row r="84" hidden="1"/>
    <row r="85" hidden="1"/>
    <row r="86" hidden="1"/>
    <row r="87" hidden="1"/>
  </sheetData>
  <sheetProtection algorithmName="SHA-512" hashValue="VFv+jylkhPgwAdOznC2BKyTjhXORVQSXmFmun38Er8YWGXoFLK1Az3ReHoAUfOBYMASo2N63hcFL8w+5t/JyZA==" saltValue="YoHQNmjGirG7R1R04ocf7Q==" spinCount="100000" sheet="1" objects="1" scenarios="1"/>
  <mergeCells count="1">
    <mergeCell ref="A41:B41"/>
  </mergeCells>
  <pageMargins left="0.75" right="0.75" top="1" bottom="1" header="0.5" footer="0.5"/>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
  <sheetViews>
    <sheetView workbookViewId="0"/>
  </sheetViews>
  <sheetFormatPr baseColWidth="10" defaultColWidth="11.5" defaultRowHeight="13"/>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
  <sheetViews>
    <sheetView workbookViewId="0"/>
  </sheetViews>
  <sheetFormatPr baseColWidth="10" defaultColWidth="11.5" defaultRowHeight="13"/>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
  <sheetViews>
    <sheetView workbookViewId="0"/>
  </sheetViews>
  <sheetFormatPr baseColWidth="10" defaultColWidth="11.5" defaultRowHeight="13"/>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I21"/>
  <sheetViews>
    <sheetView workbookViewId="0">
      <selection sqref="A1:B1"/>
    </sheetView>
  </sheetViews>
  <sheetFormatPr baseColWidth="10" defaultColWidth="11.5" defaultRowHeight="13"/>
  <cols>
    <col min="2" max="2" width="33.6640625" customWidth="1"/>
  </cols>
  <sheetData>
    <row r="1" spans="1:9" ht="20">
      <c r="A1" s="701" t="s">
        <v>58</v>
      </c>
      <c r="B1" s="701"/>
      <c r="C1" s="468"/>
    </row>
    <row r="2" spans="1:9" ht="20">
      <c r="A2" s="468" t="s">
        <v>59</v>
      </c>
      <c r="B2" s="468"/>
      <c r="C2" s="468"/>
    </row>
    <row r="3" spans="1:9" ht="20">
      <c r="A3" s="468"/>
      <c r="B3" s="468"/>
      <c r="C3" s="468"/>
    </row>
    <row r="4" spans="1:9">
      <c r="C4" s="469" t="str">
        <f>'Summary Full Cost'!D88</f>
        <v>Total</v>
      </c>
      <c r="D4" s="469">
        <f>'Summary Full Cost'!E88</f>
        <v>2022</v>
      </c>
      <c r="E4" s="469">
        <f>'Summary Full Cost'!F88</f>
        <v>2023</v>
      </c>
      <c r="F4" s="469">
        <f>'Summary Full Cost'!G88</f>
        <v>2024</v>
      </c>
      <c r="G4" s="469">
        <f>'Summary Full Cost'!H88</f>
        <v>2025</v>
      </c>
      <c r="H4" s="469">
        <f>'Summary Full Cost'!I88</f>
        <v>2026</v>
      </c>
      <c r="I4" s="469">
        <f>'Summary Full Cost'!J88</f>
        <v>2027</v>
      </c>
    </row>
    <row r="5" spans="1:9">
      <c r="B5" s="50" t="str">
        <f>'Summary Full Cost'!B89:C89</f>
        <v xml:space="preserve">STAFF COSTS </v>
      </c>
      <c r="C5" s="461" t="e">
        <f>'Summary Full Cost'!D89</f>
        <v>#DIV/0!</v>
      </c>
      <c r="D5" s="461" t="e">
        <f>'Summary Full Cost'!D89:E89</f>
        <v>#DIV/0!</v>
      </c>
      <c r="E5" s="461" t="e">
        <f>'Summary Full Cost'!E89:F89</f>
        <v>#DIV/0!</v>
      </c>
      <c r="F5" s="461" t="e">
        <f>'Summary Full Cost'!F89:G89</f>
        <v>#DIV/0!</v>
      </c>
      <c r="G5" s="461" t="e">
        <f>'Summary Full Cost'!G89:H89</f>
        <v>#DIV/0!</v>
      </c>
      <c r="H5" s="461" t="e">
        <f>'Summary Full Cost'!H89:I89</f>
        <v>#DIV/0!</v>
      </c>
      <c r="I5" s="461" t="e">
        <f>'Summary Full Cost'!I89:J89</f>
        <v>#DIV/0!</v>
      </c>
    </row>
    <row r="6" spans="1:9">
      <c r="B6" s="50" t="str">
        <f>'Summary Full Cost'!B90:C90</f>
        <v>Academic staff</v>
      </c>
      <c r="C6" s="461" t="e">
        <f>'Summary Full Cost'!D90</f>
        <v>#DIV/0!</v>
      </c>
      <c r="D6" s="461" t="e">
        <f>'Summary Full Cost'!D90:E90</f>
        <v>#DIV/0!</v>
      </c>
      <c r="E6" s="461" t="e">
        <f>'Summary Full Cost'!E90:F90</f>
        <v>#DIV/0!</v>
      </c>
      <c r="F6" s="461" t="e">
        <f>'Summary Full Cost'!F90:G90</f>
        <v>#DIV/0!</v>
      </c>
      <c r="G6" s="461" t="e">
        <f>'Summary Full Cost'!G90:H90</f>
        <v>#DIV/0!</v>
      </c>
      <c r="H6" s="461" t="e">
        <f>'Summary Full Cost'!H90:I90</f>
        <v>#DIV/0!</v>
      </c>
      <c r="I6" s="461" t="e">
        <f>'Summary Full Cost'!I90:J90</f>
        <v>#DIV/0!</v>
      </c>
    </row>
    <row r="7" spans="1:9">
      <c r="B7" s="50" t="str">
        <f>'Summary Full Cost'!B91:C91</f>
        <v>Research &amp; Support staff</v>
      </c>
      <c r="C7" s="461" t="e">
        <f>'Summary Full Cost'!D91</f>
        <v>#DIV/0!</v>
      </c>
      <c r="D7" s="461" t="e">
        <f>'Summary Full Cost'!D91:E91</f>
        <v>#DIV/0!</v>
      </c>
      <c r="E7" s="461" t="e">
        <f>'Summary Full Cost'!E91:F91</f>
        <v>#DIV/0!</v>
      </c>
      <c r="F7" s="461" t="e">
        <f>'Summary Full Cost'!F91:G91</f>
        <v>#DIV/0!</v>
      </c>
      <c r="G7" s="461" t="e">
        <f>'Summary Full Cost'!G91:H91</f>
        <v>#DIV/0!</v>
      </c>
      <c r="H7" s="461" t="e">
        <f>'Summary Full Cost'!H91:I91</f>
        <v>#DIV/0!</v>
      </c>
      <c r="I7" s="461" t="e">
        <f>'Summary Full Cost'!I91:J91</f>
        <v>#DIV/0!</v>
      </c>
    </row>
    <row r="8" spans="1:9">
      <c r="B8" s="50" t="str">
        <f>'Summary Full Cost'!B92:C92</f>
        <v xml:space="preserve"> Bursaries &amp; Scholarships</v>
      </c>
      <c r="C8" s="461" t="e">
        <f>'Summary Full Cost'!D92</f>
        <v>#DIV/0!</v>
      </c>
      <c r="D8" s="461" t="e">
        <f>'Summary Full Cost'!D92:E92</f>
        <v>#DIV/0!</v>
      </c>
      <c r="E8" s="461" t="e">
        <f>'Summary Full Cost'!E92:F92</f>
        <v>#DIV/0!</v>
      </c>
      <c r="F8" s="461" t="e">
        <f>'Summary Full Cost'!F92:G92</f>
        <v>#DIV/0!</v>
      </c>
      <c r="G8" s="461" t="e">
        <f>'Summary Full Cost'!G92:H92</f>
        <v>#DIV/0!</v>
      </c>
      <c r="H8" s="461" t="e">
        <f>'Summary Full Cost'!H92:I92</f>
        <v>#DIV/0!</v>
      </c>
      <c r="I8" s="461" t="e">
        <f>'Summary Full Cost'!I92:J92</f>
        <v>#DIV/0!</v>
      </c>
    </row>
    <row r="9" spans="1:9">
      <c r="B9" s="50" t="str">
        <f>'Summary Full Cost'!B93:C93</f>
        <v>Other Direct Cost(must include VAT)</v>
      </c>
      <c r="C9" s="461" t="e">
        <f>'Summary Full Cost'!D93</f>
        <v>#DIV/0!</v>
      </c>
      <c r="D9" s="461" t="e">
        <f>'Summary Full Cost'!D93:E93</f>
        <v>#DIV/0!</v>
      </c>
      <c r="E9" s="461" t="e">
        <f>'Summary Full Cost'!E93:F93</f>
        <v>#DIV/0!</v>
      </c>
      <c r="F9" s="461" t="e">
        <f>'Summary Full Cost'!F93:G93</f>
        <v>#DIV/0!</v>
      </c>
      <c r="G9" s="461" t="e">
        <f>'Summary Full Cost'!G93:H93</f>
        <v>#DIV/0!</v>
      </c>
      <c r="H9" s="461" t="e">
        <f>'Summary Full Cost'!H93:I93</f>
        <v>#DIV/0!</v>
      </c>
      <c r="I9" s="461" t="e">
        <f>'Summary Full Cost'!I93:J93</f>
        <v>#DIV/0!</v>
      </c>
    </row>
    <row r="10" spans="1:9">
      <c r="B10" s="50" t="str">
        <f>'Summary Full Cost'!B94:C94</f>
        <v>Subcontractors</v>
      </c>
      <c r="C10" s="461" t="e">
        <f>'Summary Full Cost'!D94</f>
        <v>#DIV/0!</v>
      </c>
      <c r="D10" s="461" t="e">
        <f>'Summary Full Cost'!D94:E94</f>
        <v>#DIV/0!</v>
      </c>
      <c r="E10" s="461" t="e">
        <f>'Summary Full Cost'!E94:F94</f>
        <v>#DIV/0!</v>
      </c>
      <c r="F10" s="461" t="e">
        <f>'Summary Full Cost'!F94:G94</f>
        <v>#DIV/0!</v>
      </c>
      <c r="G10" s="461" t="e">
        <f>'Summary Full Cost'!G94:H94</f>
        <v>#DIV/0!</v>
      </c>
      <c r="H10" s="461" t="e">
        <f>'Summary Full Cost'!H94:I94</f>
        <v>#DIV/0!</v>
      </c>
      <c r="I10" s="461" t="e">
        <f>'Summary Full Cost'!I94:J94</f>
        <v>#DIV/0!</v>
      </c>
    </row>
    <row r="11" spans="1:9">
      <c r="B11" s="50" t="str">
        <f>'Summary Full Cost'!B95:C95</f>
        <v>Equipment</v>
      </c>
      <c r="C11" s="461" t="e">
        <f>'Summary Full Cost'!D95</f>
        <v>#DIV/0!</v>
      </c>
      <c r="D11" s="461" t="e">
        <f>'Summary Full Cost'!D95:E95</f>
        <v>#DIV/0!</v>
      </c>
      <c r="E11" s="461" t="e">
        <f>'Summary Full Cost'!E95:F95</f>
        <v>#DIV/0!</v>
      </c>
      <c r="F11" s="461" t="e">
        <f>'Summary Full Cost'!F95:G95</f>
        <v>#DIV/0!</v>
      </c>
      <c r="G11" s="461" t="e">
        <f>'Summary Full Cost'!G95:H95</f>
        <v>#DIV/0!</v>
      </c>
      <c r="H11" s="461" t="e">
        <f>'Summary Full Cost'!H95:I95</f>
        <v>#DIV/0!</v>
      </c>
      <c r="I11" s="461" t="e">
        <f>'Summary Full Cost'!I95:J95</f>
        <v>#DIV/0!</v>
      </c>
    </row>
    <row r="12" spans="1:9">
      <c r="B12" s="50" t="str">
        <f>'Summary Full Cost'!B96:C96</f>
        <v>Other</v>
      </c>
      <c r="C12" s="461" t="e">
        <f>'Summary Full Cost'!D96</f>
        <v>#DIV/0!</v>
      </c>
      <c r="D12" s="461" t="e">
        <f>'Summary Full Cost'!D96:E96</f>
        <v>#DIV/0!</v>
      </c>
      <c r="E12" s="461" t="e">
        <f>'Summary Full Cost'!E96:F96</f>
        <v>#DIV/0!</v>
      </c>
      <c r="F12" s="461" t="e">
        <f>'Summary Full Cost'!F96:G96</f>
        <v>#DIV/0!</v>
      </c>
      <c r="G12" s="461" t="e">
        <f>'Summary Full Cost'!G96:H96</f>
        <v>#DIV/0!</v>
      </c>
      <c r="H12" s="461" t="e">
        <f>'Summary Full Cost'!H96:I96</f>
        <v>#DIV/0!</v>
      </c>
      <c r="I12" s="461" t="e">
        <f>'Summary Full Cost'!I96:J96</f>
        <v>#DIV/0!</v>
      </c>
    </row>
    <row r="13" spans="1:9">
      <c r="B13" s="50" t="str">
        <f>'Summary Full Cost'!B97:C97</f>
        <v xml:space="preserve">TOTAL DIRECT COST </v>
      </c>
      <c r="C13" s="461" t="e">
        <f>'Summary Full Cost'!D97</f>
        <v>#DIV/0!</v>
      </c>
      <c r="D13" s="461" t="e">
        <f>'Summary Full Cost'!D97:E97</f>
        <v>#DIV/0!</v>
      </c>
      <c r="E13" s="461" t="e">
        <f>'Summary Full Cost'!E97:F97</f>
        <v>#DIV/0!</v>
      </c>
      <c r="F13" s="461" t="e">
        <f>'Summary Full Cost'!F97:G97</f>
        <v>#DIV/0!</v>
      </c>
      <c r="G13" s="461" t="e">
        <f>'Summary Full Cost'!G97:H97</f>
        <v>#DIV/0!</v>
      </c>
      <c r="H13" s="461" t="e">
        <f>'Summary Full Cost'!H97:I97</f>
        <v>#DIV/0!</v>
      </c>
      <c r="I13" s="461" t="e">
        <f>'Summary Full Cost'!I97:J97</f>
        <v>#DIV/0!</v>
      </c>
    </row>
    <row r="14" spans="1:9">
      <c r="B14" s="50" t="str">
        <f>'Summary Full Cost'!B98:C98</f>
        <v>Indirect Cost</v>
      </c>
      <c r="C14" s="461" t="e">
        <f>'Summary Full Cost'!D98</f>
        <v>#DIV/0!</v>
      </c>
      <c r="D14" s="461" t="e">
        <f>'Summary Full Cost'!D98:E98</f>
        <v>#DIV/0!</v>
      </c>
      <c r="E14" s="461" t="e">
        <f>'Summary Full Cost'!E98:F98</f>
        <v>#DIV/0!</v>
      </c>
      <c r="F14" s="461" t="e">
        <f>'Summary Full Cost'!F98:G98</f>
        <v>#DIV/0!</v>
      </c>
      <c r="G14" s="461" t="e">
        <f>'Summary Full Cost'!G98:H98</f>
        <v>#DIV/0!</v>
      </c>
      <c r="H14" s="461" t="e">
        <f>'Summary Full Cost'!H98:I98</f>
        <v>#DIV/0!</v>
      </c>
      <c r="I14" s="461" t="e">
        <f>'Summary Full Cost'!I98:J98</f>
        <v>#DIV/0!</v>
      </c>
    </row>
    <row r="15" spans="1:9">
      <c r="B15" s="50" t="str">
        <f>'Summary Full Cost'!B99:C99</f>
        <v>Price</v>
      </c>
      <c r="C15" s="461" t="e">
        <f>'Summary Full Cost'!D99</f>
        <v>#DIV/0!</v>
      </c>
      <c r="D15" s="461" t="e">
        <f>'Summary Full Cost'!D99:E99</f>
        <v>#DIV/0!</v>
      </c>
      <c r="E15" s="461" t="e">
        <f>'Summary Full Cost'!E99:F99</f>
        <v>#DIV/0!</v>
      </c>
      <c r="F15" s="461" t="e">
        <f>'Summary Full Cost'!F99:G99</f>
        <v>#DIV/0!</v>
      </c>
      <c r="G15" s="461" t="e">
        <f>'Summary Full Cost'!G99:H99</f>
        <v>#DIV/0!</v>
      </c>
      <c r="H15" s="461" t="e">
        <f>'Summary Full Cost'!H99:I99</f>
        <v>#DIV/0!</v>
      </c>
      <c r="I15" s="461" t="e">
        <f>'Summary Full Cost'!I99:J99</f>
        <v>#DIV/0!</v>
      </c>
    </row>
    <row r="16" spans="1:9">
      <c r="B16" s="50" t="s">
        <v>60</v>
      </c>
      <c r="C16" s="461">
        <f>'Summary Full Cost'!D100</f>
        <v>0</v>
      </c>
      <c r="D16" s="461">
        <f>'Summary Full Cost'!D100:E100</f>
        <v>0</v>
      </c>
      <c r="E16" s="461">
        <f>'Summary Full Cost'!E100:F100</f>
        <v>0</v>
      </c>
      <c r="F16" s="461">
        <f>'Summary Full Cost'!F100:G100</f>
        <v>0</v>
      </c>
      <c r="G16" s="461">
        <f>'Summary Full Cost'!G100:H100</f>
        <v>0</v>
      </c>
      <c r="H16" s="461">
        <f>'Summary Full Cost'!H100:I100</f>
        <v>0</v>
      </c>
      <c r="I16" s="461">
        <f>'Summary Full Cost'!I100:J100</f>
        <v>0</v>
      </c>
    </row>
    <row r="17" spans="2:9">
      <c r="B17" s="50" t="str">
        <f>'Summary Full Cost'!B101:C101</f>
        <v>Total including VAT</v>
      </c>
      <c r="C17" s="461" t="e">
        <f>'Summary Full Cost'!D101</f>
        <v>#DIV/0!</v>
      </c>
      <c r="D17" s="461" t="e">
        <f>'Summary Full Cost'!D101:E101</f>
        <v>#DIV/0!</v>
      </c>
      <c r="E17" s="461" t="e">
        <f>'Summary Full Cost'!E101:F101</f>
        <v>#DIV/0!</v>
      </c>
      <c r="F17" s="461" t="e">
        <f>'Summary Full Cost'!F101:G101</f>
        <v>#DIV/0!</v>
      </c>
      <c r="G17" s="461" t="e">
        <f>'Summary Full Cost'!G101:H101</f>
        <v>#DIV/0!</v>
      </c>
      <c r="H17" s="461" t="e">
        <f>'Summary Full Cost'!H101:I101</f>
        <v>#DIV/0!</v>
      </c>
      <c r="I17" s="461" t="e">
        <f>'Summary Full Cost'!I101:J101</f>
        <v>#DIV/0!</v>
      </c>
    </row>
    <row r="21" spans="2:9">
      <c r="C21" t="str">
        <f>'Summary Full Cost'!C105:D105</f>
        <v>ICRR %</v>
      </c>
      <c r="D21" s="470" t="e">
        <f>'Summary Full Cost'!D105:E105</f>
        <v>#DIV/0!</v>
      </c>
    </row>
  </sheetData>
  <mergeCells count="1">
    <mergeCell ref="A1:B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J22"/>
  <sheetViews>
    <sheetView workbookViewId="0">
      <selection sqref="A1:B1"/>
    </sheetView>
  </sheetViews>
  <sheetFormatPr baseColWidth="10" defaultColWidth="11.5" defaultRowHeight="13"/>
  <cols>
    <col min="2" max="2" width="39.1640625" customWidth="1"/>
  </cols>
  <sheetData>
    <row r="1" spans="1:10" ht="23">
      <c r="A1" s="702" t="s">
        <v>61</v>
      </c>
      <c r="B1" s="702"/>
      <c r="C1" s="467"/>
      <c r="D1" s="467"/>
      <c r="E1" s="467"/>
      <c r="F1" s="467"/>
      <c r="G1" s="467"/>
    </row>
    <row r="2" spans="1:10" ht="23">
      <c r="A2" s="467"/>
      <c r="B2" s="467" t="s">
        <v>62</v>
      </c>
      <c r="C2" s="467"/>
      <c r="D2" s="467"/>
      <c r="E2" s="467"/>
      <c r="F2" s="467"/>
      <c r="G2" s="467"/>
    </row>
    <row r="3" spans="1:10" ht="23">
      <c r="A3" s="467"/>
      <c r="B3" s="467" t="s">
        <v>63</v>
      </c>
      <c r="C3" s="467"/>
      <c r="D3" s="467"/>
      <c r="E3" s="467"/>
      <c r="F3" s="467"/>
      <c r="G3" s="467"/>
    </row>
    <row r="5" spans="1:10">
      <c r="B5" t="s">
        <v>64</v>
      </c>
      <c r="C5" s="50"/>
      <c r="D5" s="465" t="str">
        <f>'Summary Full Cost'!C64:E64</f>
        <v>Total</v>
      </c>
      <c r="E5" s="465">
        <f>'Summary Full Cost'!D64:F64</f>
        <v>2022</v>
      </c>
      <c r="F5" s="465">
        <f>'Summary Full Cost'!E64:G64</f>
        <v>2023</v>
      </c>
      <c r="G5" s="465">
        <f>'Summary Full Cost'!F64:H64</f>
        <v>2024</v>
      </c>
      <c r="H5" s="465">
        <f>'Summary Full Cost'!G64:I64</f>
        <v>2025</v>
      </c>
      <c r="I5" s="465">
        <f>'Summary Full Cost'!H64:J64</f>
        <v>2026</v>
      </c>
      <c r="J5" s="465">
        <f>'Summary Full Cost'!I64:K64</f>
        <v>2027</v>
      </c>
    </row>
    <row r="6" spans="1:10">
      <c r="B6" s="464" t="str">
        <f>'Summary Full Cost'!A65:C65</f>
        <v xml:space="preserve">STAFF COSTS </v>
      </c>
      <c r="C6" s="50"/>
      <c r="D6" s="50" t="e">
        <f>'Summary Full Cost'!C65:E65</f>
        <v>#DIV/0!</v>
      </c>
      <c r="E6" s="50" t="e">
        <f>'Summary Full Cost'!D65:F65</f>
        <v>#DIV/0!</v>
      </c>
      <c r="F6" s="50" t="e">
        <f>'Summary Full Cost'!E65:G65</f>
        <v>#DIV/0!</v>
      </c>
      <c r="G6" s="50" t="e">
        <f>'Summary Full Cost'!F65:H65</f>
        <v>#DIV/0!</v>
      </c>
      <c r="H6" s="50" t="e">
        <f>'Summary Full Cost'!G65:I65</f>
        <v>#DIV/0!</v>
      </c>
      <c r="I6" s="50" t="e">
        <f>'Summary Full Cost'!H65:J65</f>
        <v>#DIV/0!</v>
      </c>
      <c r="J6" s="50" t="e">
        <f>'Summary Full Cost'!I65:K65</f>
        <v>#DIV/0!</v>
      </c>
    </row>
    <row r="7" spans="1:10">
      <c r="B7" s="464" t="str">
        <f>'Summary Full Cost'!A66:C66</f>
        <v>Academic staff</v>
      </c>
      <c r="C7" s="50"/>
      <c r="D7" s="50" t="e">
        <f>'Summary Full Cost'!C66:E66</f>
        <v>#DIV/0!</v>
      </c>
      <c r="E7" s="50" t="e">
        <f>'Summary Full Cost'!D66:F66</f>
        <v>#DIV/0!</v>
      </c>
      <c r="F7" s="50" t="e">
        <f>'Summary Full Cost'!E66:G66</f>
        <v>#DIV/0!</v>
      </c>
      <c r="G7" s="50" t="e">
        <f>'Summary Full Cost'!F66:H66</f>
        <v>#DIV/0!</v>
      </c>
      <c r="H7" s="50" t="e">
        <f>'Summary Full Cost'!G66:I66</f>
        <v>#DIV/0!</v>
      </c>
      <c r="I7" s="50" t="e">
        <f>'Summary Full Cost'!H66:J66</f>
        <v>#DIV/0!</v>
      </c>
      <c r="J7" s="50" t="e">
        <f>'Summary Full Cost'!I66:K66</f>
        <v>#DIV/0!</v>
      </c>
    </row>
    <row r="8" spans="1:10">
      <c r="B8" s="464" t="str">
        <f>'Summary Full Cost'!A67:C67</f>
        <v>Research &amp; Support staff</v>
      </c>
      <c r="C8" s="50"/>
      <c r="D8" s="50" t="e">
        <f>'Summary Full Cost'!C67:E67</f>
        <v>#DIV/0!</v>
      </c>
      <c r="E8" s="50" t="e">
        <f>'Summary Full Cost'!D67:F67</f>
        <v>#DIV/0!</v>
      </c>
      <c r="F8" s="50" t="e">
        <f>'Summary Full Cost'!E67:G67</f>
        <v>#DIV/0!</v>
      </c>
      <c r="G8" s="50" t="e">
        <f>'Summary Full Cost'!F67:H67</f>
        <v>#DIV/0!</v>
      </c>
      <c r="H8" s="50" t="e">
        <f>'Summary Full Cost'!G67:I67</f>
        <v>#DIV/0!</v>
      </c>
      <c r="I8" s="50" t="e">
        <f>'Summary Full Cost'!H67:J67</f>
        <v>#DIV/0!</v>
      </c>
      <c r="J8" s="50" t="e">
        <f>'Summary Full Cost'!I67:K67</f>
        <v>#DIV/0!</v>
      </c>
    </row>
    <row r="9" spans="1:10">
      <c r="B9" s="464" t="str">
        <f>'Summary Full Cost'!A68:C68</f>
        <v xml:space="preserve"> Bursaries &amp; Scholarships</v>
      </c>
      <c r="C9" s="50"/>
      <c r="D9" s="50" t="e">
        <f>'Summary Full Cost'!C68:E68</f>
        <v>#DIV/0!</v>
      </c>
      <c r="E9" s="50" t="e">
        <f>'Summary Full Cost'!D68:F68</f>
        <v>#DIV/0!</v>
      </c>
      <c r="F9" s="50" t="e">
        <f>'Summary Full Cost'!E68:G68</f>
        <v>#DIV/0!</v>
      </c>
      <c r="G9" s="50" t="e">
        <f>'Summary Full Cost'!F68:H68</f>
        <v>#DIV/0!</v>
      </c>
      <c r="H9" s="50" t="e">
        <f>'Summary Full Cost'!G68:I68</f>
        <v>#DIV/0!</v>
      </c>
      <c r="I9" s="50" t="e">
        <f>'Summary Full Cost'!H68:J68</f>
        <v>#DIV/0!</v>
      </c>
      <c r="J9" s="50" t="e">
        <f>'Summary Full Cost'!I68:K68</f>
        <v>#DIV/0!</v>
      </c>
    </row>
    <row r="10" spans="1:10">
      <c r="B10" s="464" t="str">
        <f>'Summary Full Cost'!A69:C69</f>
        <v>Other Direct Cost(must include VAT)</v>
      </c>
      <c r="C10" s="50"/>
      <c r="D10" s="50" t="e">
        <f>'Summary Full Cost'!C69:E69</f>
        <v>#DIV/0!</v>
      </c>
      <c r="E10" s="50" t="e">
        <f>'Summary Full Cost'!D69:F69</f>
        <v>#DIV/0!</v>
      </c>
      <c r="F10" s="50" t="e">
        <f>'Summary Full Cost'!E69:G69</f>
        <v>#DIV/0!</v>
      </c>
      <c r="G10" s="50" t="e">
        <f>'Summary Full Cost'!F69:H69</f>
        <v>#DIV/0!</v>
      </c>
      <c r="H10" s="50" t="e">
        <f>'Summary Full Cost'!G69:I69</f>
        <v>#DIV/0!</v>
      </c>
      <c r="I10" s="50" t="e">
        <f>'Summary Full Cost'!H69:J69</f>
        <v>#DIV/0!</v>
      </c>
      <c r="J10" s="50" t="e">
        <f>'Summary Full Cost'!I69:K69</f>
        <v>#DIV/0!</v>
      </c>
    </row>
    <row r="11" spans="1:10">
      <c r="B11" s="464" t="str">
        <f>'Summary Full Cost'!A70:C70</f>
        <v>Subcontractors</v>
      </c>
      <c r="C11" s="50"/>
      <c r="D11" s="50" t="e">
        <f>'Summary Full Cost'!C70:E70</f>
        <v>#DIV/0!</v>
      </c>
      <c r="E11" s="50" t="e">
        <f>'Summary Full Cost'!D70:F70</f>
        <v>#DIV/0!</v>
      </c>
      <c r="F11" s="50" t="e">
        <f>'Summary Full Cost'!E70:G70</f>
        <v>#DIV/0!</v>
      </c>
      <c r="G11" s="50" t="e">
        <f>'Summary Full Cost'!F70:H70</f>
        <v>#DIV/0!</v>
      </c>
      <c r="H11" s="50" t="e">
        <f>'Summary Full Cost'!G70:I70</f>
        <v>#DIV/0!</v>
      </c>
      <c r="I11" s="50" t="e">
        <f>'Summary Full Cost'!H70:J70</f>
        <v>#DIV/0!</v>
      </c>
      <c r="J11" s="50" t="e">
        <f>'Summary Full Cost'!I70:K70</f>
        <v>#DIV/0!</v>
      </c>
    </row>
    <row r="12" spans="1:10">
      <c r="B12" s="464" t="str">
        <f>'Summary Full Cost'!A71:C71</f>
        <v>Equipment</v>
      </c>
      <c r="C12" s="50"/>
      <c r="D12" s="50" t="e">
        <f>'Summary Full Cost'!C71:E71</f>
        <v>#DIV/0!</v>
      </c>
      <c r="E12" s="50" t="e">
        <f>'Summary Full Cost'!D71:F71</f>
        <v>#DIV/0!</v>
      </c>
      <c r="F12" s="50" t="e">
        <f>'Summary Full Cost'!E71:G71</f>
        <v>#DIV/0!</v>
      </c>
      <c r="G12" s="50" t="e">
        <f>'Summary Full Cost'!F71:H71</f>
        <v>#DIV/0!</v>
      </c>
      <c r="H12" s="50" t="e">
        <f>'Summary Full Cost'!G71:I71</f>
        <v>#DIV/0!</v>
      </c>
      <c r="I12" s="50" t="e">
        <f>'Summary Full Cost'!H71:J71</f>
        <v>#DIV/0!</v>
      </c>
      <c r="J12" s="50" t="e">
        <f>'Summary Full Cost'!I71:K71</f>
        <v>#DIV/0!</v>
      </c>
    </row>
    <row r="13" spans="1:10">
      <c r="B13" s="464" t="str">
        <f>'Summary Full Cost'!A72:C72</f>
        <v>Other</v>
      </c>
      <c r="C13" s="50"/>
      <c r="D13" s="50" t="e">
        <f>'Summary Full Cost'!C72:E72</f>
        <v>#DIV/0!</v>
      </c>
      <c r="E13" s="50" t="e">
        <f>'Summary Full Cost'!D72:F72</f>
        <v>#DIV/0!</v>
      </c>
      <c r="F13" s="50" t="e">
        <f>'Summary Full Cost'!E72:G72</f>
        <v>#DIV/0!</v>
      </c>
      <c r="G13" s="50" t="e">
        <f>'Summary Full Cost'!F72:H72</f>
        <v>#DIV/0!</v>
      </c>
      <c r="H13" s="50" t="e">
        <f>'Summary Full Cost'!G72:I72</f>
        <v>#DIV/0!</v>
      </c>
      <c r="I13" s="50" t="e">
        <f>'Summary Full Cost'!H72:J72</f>
        <v>#DIV/0!</v>
      </c>
      <c r="J13" s="50" t="e">
        <f>'Summary Full Cost'!I72:K72</f>
        <v>#DIV/0!</v>
      </c>
    </row>
    <row r="14" spans="1:10">
      <c r="B14" s="464" t="str">
        <f>'Summary Full Cost'!A73:C73</f>
        <v xml:space="preserve">TOTAL DIRECT COST </v>
      </c>
      <c r="C14" s="50"/>
      <c r="D14" s="50" t="e">
        <f>'Summary Full Cost'!C73:E73</f>
        <v>#DIV/0!</v>
      </c>
      <c r="E14" s="50" t="e">
        <f>'Summary Full Cost'!D73:F73</f>
        <v>#DIV/0!</v>
      </c>
      <c r="F14" s="50" t="e">
        <f>'Summary Full Cost'!E73:G73</f>
        <v>#DIV/0!</v>
      </c>
      <c r="G14" s="50" t="e">
        <f>'Summary Full Cost'!F73:H73</f>
        <v>#DIV/0!</v>
      </c>
      <c r="H14" s="50" t="e">
        <f>'Summary Full Cost'!G73:I73</f>
        <v>#DIV/0!</v>
      </c>
      <c r="I14" s="50" t="e">
        <f>'Summary Full Cost'!H73:J73</f>
        <v>#DIV/0!</v>
      </c>
      <c r="J14" s="50" t="e">
        <f>'Summary Full Cost'!I73:K73</f>
        <v>#DIV/0!</v>
      </c>
    </row>
    <row r="15" spans="1:10">
      <c r="B15" s="464" t="str">
        <f>'Summary Full Cost'!A74:C74</f>
        <v>Indirect Cost</v>
      </c>
      <c r="C15" s="50"/>
      <c r="D15" s="50" t="e">
        <f>'Summary Full Cost'!C74:E74</f>
        <v>#DIV/0!</v>
      </c>
      <c r="E15" s="50" t="e">
        <f>'Summary Full Cost'!D74:F74</f>
        <v>#DIV/0!</v>
      </c>
      <c r="F15" s="50" t="e">
        <f>'Summary Full Cost'!E74:G74</f>
        <v>#DIV/0!</v>
      </c>
      <c r="G15" s="50" t="e">
        <f>'Summary Full Cost'!F74:H74</f>
        <v>#DIV/0!</v>
      </c>
      <c r="H15" s="50" t="e">
        <f>'Summary Full Cost'!G74:I74</f>
        <v>#DIV/0!</v>
      </c>
      <c r="I15" s="50" t="e">
        <f>'Summary Full Cost'!H74:J74</f>
        <v>#DIV/0!</v>
      </c>
      <c r="J15" s="50" t="e">
        <f>'Summary Full Cost'!I74:K74</f>
        <v>#DIV/0!</v>
      </c>
    </row>
    <row r="16" spans="1:10">
      <c r="B16" s="464" t="str">
        <f>'Summary Full Cost'!A75:C75</f>
        <v>Price</v>
      </c>
      <c r="C16" s="50"/>
      <c r="D16" s="50" t="e">
        <f>'Summary Full Cost'!C75:E75</f>
        <v>#DIV/0!</v>
      </c>
      <c r="E16" s="50" t="e">
        <f>'Summary Full Cost'!D75:F75</f>
        <v>#DIV/0!</v>
      </c>
      <c r="F16" s="50" t="e">
        <f>'Summary Full Cost'!E75:G75</f>
        <v>#DIV/0!</v>
      </c>
      <c r="G16" s="50" t="e">
        <f>'Summary Full Cost'!F75:H75</f>
        <v>#DIV/0!</v>
      </c>
      <c r="H16" s="50" t="e">
        <f>'Summary Full Cost'!G75:I75</f>
        <v>#DIV/0!</v>
      </c>
      <c r="I16" s="50" t="e">
        <f>'Summary Full Cost'!H75:J75</f>
        <v>#DIV/0!</v>
      </c>
      <c r="J16" s="50" t="e">
        <f>'Summary Full Cost'!I75:K75</f>
        <v>#DIV/0!</v>
      </c>
    </row>
    <row r="17" spans="2:10">
      <c r="B17" s="464" t="str">
        <f>'Summary Full Cost'!A76:C76</f>
        <v>No</v>
      </c>
      <c r="C17" s="50"/>
      <c r="D17" s="50">
        <f>'Summary Full Cost'!C76:E76</f>
        <v>0</v>
      </c>
      <c r="E17" s="50">
        <f>'Summary Full Cost'!D76:F76</f>
        <v>0</v>
      </c>
      <c r="F17" s="50">
        <f>'Summary Full Cost'!E76:G76</f>
        <v>0</v>
      </c>
      <c r="G17" s="50">
        <f>'Summary Full Cost'!F76:H76</f>
        <v>0</v>
      </c>
      <c r="H17" s="50">
        <f>'Summary Full Cost'!G76:I76</f>
        <v>0</v>
      </c>
      <c r="I17" s="50">
        <f>'Summary Full Cost'!H76:J76</f>
        <v>0</v>
      </c>
      <c r="J17" s="50">
        <f>'Summary Full Cost'!I76:K76</f>
        <v>0</v>
      </c>
    </row>
    <row r="18" spans="2:10">
      <c r="B18" s="464" t="str">
        <f>'Summary Full Cost'!A77:C77</f>
        <v>Total including VAT</v>
      </c>
      <c r="C18" s="50"/>
      <c r="D18" s="50" t="e">
        <f>'Summary Full Cost'!C77:E77</f>
        <v>#DIV/0!</v>
      </c>
      <c r="E18" s="50" t="e">
        <f>'Summary Full Cost'!D77:F77</f>
        <v>#DIV/0!</v>
      </c>
      <c r="F18" s="50" t="e">
        <f>'Summary Full Cost'!E77:G77</f>
        <v>#DIV/0!</v>
      </c>
      <c r="G18" s="50" t="e">
        <f>'Summary Full Cost'!F77:H77</f>
        <v>#DIV/0!</v>
      </c>
      <c r="H18" s="50" t="e">
        <f>'Summary Full Cost'!G77:I77</f>
        <v>#DIV/0!</v>
      </c>
      <c r="I18" s="50" t="e">
        <f>'Summary Full Cost'!H77:J77</f>
        <v>#DIV/0!</v>
      </c>
      <c r="J18" s="50" t="e">
        <f>'Summary Full Cost'!I77:K77</f>
        <v>#DIV/0!</v>
      </c>
    </row>
    <row r="22" spans="2:10">
      <c r="C22" s="466" t="str">
        <f>'Summary Full Cost'!B84:D84</f>
        <v>ICRR %</v>
      </c>
      <c r="D22" s="471" t="e">
        <f>'Summary Full Cost'!C84:E84</f>
        <v>#DIV/0!</v>
      </c>
    </row>
  </sheetData>
  <mergeCells count="1">
    <mergeCell ref="A1:B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G146"/>
  <sheetViews>
    <sheetView tabSelected="1" topLeftCell="B1" zoomScale="80" zoomScaleNormal="80" workbookViewId="0">
      <selection activeCell="AD18" sqref="AD18"/>
    </sheetView>
  </sheetViews>
  <sheetFormatPr baseColWidth="10" defaultColWidth="8.83203125" defaultRowHeight="13"/>
  <cols>
    <col min="1" max="1" width="5.1640625" style="198" customWidth="1"/>
    <col min="2" max="2" width="25.1640625" style="198" customWidth="1"/>
    <col min="3" max="3" width="17.6640625" style="198" customWidth="1"/>
    <col min="4" max="4" width="16.5" style="198" customWidth="1"/>
    <col min="5" max="5" width="18" style="198" customWidth="1"/>
    <col min="6" max="6" width="12.33203125" style="198" customWidth="1"/>
    <col min="7" max="7" width="14.83203125" style="198" customWidth="1"/>
    <col min="8" max="8" width="12.5" style="198" customWidth="1"/>
    <col min="9" max="13" width="14.6640625" style="198" customWidth="1"/>
    <col min="14" max="14" width="3.5" style="198" customWidth="1"/>
    <col min="15" max="19" width="3.5" style="198" hidden="1" customWidth="1"/>
    <col min="20" max="20" width="16.5" style="198" customWidth="1"/>
    <col min="21" max="23" width="11.83203125" style="198" customWidth="1"/>
    <col min="24" max="24" width="11.83203125" style="198" hidden="1" customWidth="1"/>
    <col min="25" max="25" width="3.1640625" style="198" customWidth="1"/>
    <col min="26" max="28" width="3.1640625" style="198" hidden="1" customWidth="1"/>
    <col min="29" max="29" width="11.6640625" style="198" customWidth="1"/>
    <col min="30" max="30" width="8.83203125" style="198"/>
    <col min="31" max="31" width="3.83203125" style="198" customWidth="1"/>
    <col min="32" max="32" width="19.1640625" style="198" customWidth="1"/>
    <col min="33" max="33" width="14.5" style="198" customWidth="1"/>
    <col min="34" max="16384" width="8.83203125" style="198"/>
  </cols>
  <sheetData>
    <row r="1" spans="1:33" s="191" customFormat="1" ht="18">
      <c r="A1" s="745" t="s">
        <v>65</v>
      </c>
      <c r="B1" s="746"/>
      <c r="C1" s="737"/>
      <c r="D1" s="738"/>
      <c r="E1" s="738"/>
      <c r="F1" s="738"/>
      <c r="G1" s="739"/>
    </row>
    <row r="2" spans="1:33" s="191" customFormat="1" ht="18">
      <c r="A2" s="743" t="s">
        <v>66</v>
      </c>
      <c r="B2" s="744"/>
      <c r="C2" s="740"/>
      <c r="D2" s="742"/>
      <c r="E2" s="192" t="s">
        <v>67</v>
      </c>
      <c r="F2" s="740"/>
      <c r="G2" s="741"/>
      <c r="H2" s="193"/>
      <c r="I2" s="193"/>
      <c r="J2" s="193"/>
      <c r="K2" s="193"/>
      <c r="L2" s="193"/>
      <c r="M2" s="193"/>
      <c r="N2" s="193"/>
      <c r="O2" s="193"/>
      <c r="P2" s="193"/>
      <c r="Q2" s="193"/>
      <c r="R2" s="193"/>
      <c r="S2" s="193"/>
      <c r="T2" s="194"/>
      <c r="U2" s="194"/>
      <c r="V2" s="194"/>
    </row>
    <row r="3" spans="1:33" s="10" customFormat="1" ht="23">
      <c r="A3" s="548"/>
      <c r="B3" s="195" t="s">
        <v>68</v>
      </c>
      <c r="C3" s="655" t="s">
        <v>69</v>
      </c>
      <c r="D3" s="159"/>
      <c r="E3" s="548"/>
      <c r="F3" s="158"/>
      <c r="G3" s="158"/>
      <c r="H3" s="549"/>
      <c r="I3" s="549"/>
      <c r="J3" s="549"/>
      <c r="K3" s="549"/>
      <c r="L3" s="549"/>
      <c r="M3" s="549"/>
      <c r="N3" s="549"/>
      <c r="O3" s="549"/>
      <c r="P3" s="549"/>
      <c r="Q3" s="549"/>
      <c r="R3" s="549"/>
      <c r="S3" s="549"/>
      <c r="T3" s="196"/>
      <c r="U3" s="196"/>
      <c r="V3" s="196"/>
      <c r="W3" s="105"/>
      <c r="X3" s="105"/>
      <c r="Y3" s="105"/>
      <c r="Z3" s="105"/>
      <c r="AA3" s="105"/>
      <c r="AB3" s="105"/>
      <c r="AC3" s="105"/>
      <c r="AD3" s="105"/>
      <c r="AE3" s="105"/>
      <c r="AF3" s="105"/>
      <c r="AG3" s="105"/>
    </row>
    <row r="4" spans="1:33" s="10" customFormat="1" ht="23">
      <c r="A4" s="548"/>
      <c r="B4" s="195" t="s">
        <v>70</v>
      </c>
      <c r="C4" s="655" t="s">
        <v>69</v>
      </c>
      <c r="D4" s="159"/>
      <c r="E4" s="548"/>
      <c r="F4" s="158"/>
      <c r="G4" s="158"/>
      <c r="H4" s="549"/>
      <c r="I4" s="549"/>
      <c r="J4" s="549"/>
      <c r="K4" s="549"/>
      <c r="L4" s="549"/>
      <c r="M4" s="549"/>
      <c r="N4" s="549"/>
      <c r="O4" s="549"/>
      <c r="P4" s="549"/>
      <c r="Q4" s="549"/>
      <c r="R4" s="549"/>
      <c r="S4" s="549"/>
      <c r="T4" s="196"/>
      <c r="U4" s="196"/>
      <c r="V4" s="196"/>
      <c r="W4" s="105"/>
      <c r="X4" s="105"/>
      <c r="Y4" s="105"/>
      <c r="Z4" s="105"/>
      <c r="AA4" s="105"/>
      <c r="AB4" s="105"/>
      <c r="AC4" s="105"/>
      <c r="AD4" s="105"/>
      <c r="AE4" s="105"/>
      <c r="AF4" s="105"/>
      <c r="AG4" s="105"/>
    </row>
    <row r="6" spans="1:33" s="10" customFormat="1" ht="15.75" customHeight="1">
      <c r="A6" s="105"/>
      <c r="B6" s="550" t="s">
        <v>71</v>
      </c>
      <c r="C6" s="31" t="s">
        <v>72</v>
      </c>
      <c r="D6" s="551" t="s">
        <v>73</v>
      </c>
      <c r="E6" s="552"/>
      <c r="F6" s="552"/>
      <c r="G6" s="552"/>
      <c r="H6" s="553"/>
      <c r="I6" s="553"/>
      <c r="J6" s="553"/>
      <c r="K6" s="553"/>
      <c r="L6" s="553"/>
      <c r="M6" s="553"/>
      <c r="N6" s="553"/>
      <c r="O6" s="553"/>
      <c r="P6" s="553"/>
      <c r="Q6" s="553"/>
      <c r="R6" s="553"/>
      <c r="S6" s="553"/>
      <c r="T6" s="105"/>
      <c r="U6" s="105"/>
      <c r="V6" s="554"/>
      <c r="W6" s="554"/>
      <c r="X6" s="553"/>
      <c r="Y6" s="105"/>
      <c r="Z6" s="105"/>
      <c r="AA6" s="105"/>
      <c r="AB6" s="105"/>
      <c r="AC6" s="105"/>
      <c r="AD6" s="105"/>
      <c r="AE6" s="105"/>
      <c r="AF6" s="105"/>
      <c r="AG6" s="105"/>
    </row>
    <row r="7" spans="1:33" s="10" customFormat="1" ht="15.75" customHeight="1" thickBot="1">
      <c r="A7" s="105"/>
      <c r="B7" s="550"/>
      <c r="C7" s="190"/>
      <c r="D7" s="551"/>
      <c r="E7" s="552"/>
      <c r="F7" s="552"/>
      <c r="G7" s="552"/>
      <c r="H7" s="553"/>
      <c r="I7" s="553"/>
      <c r="J7" s="553"/>
      <c r="K7" s="553"/>
      <c r="L7" s="553"/>
      <c r="M7" s="553"/>
      <c r="N7" s="553"/>
      <c r="O7" s="553"/>
      <c r="P7" s="553"/>
      <c r="Q7" s="553"/>
      <c r="R7" s="553"/>
      <c r="S7" s="553"/>
      <c r="T7" s="105"/>
      <c r="U7" s="105"/>
      <c r="V7" s="554"/>
      <c r="W7" s="554"/>
      <c r="X7" s="553"/>
      <c r="Y7" s="105"/>
      <c r="Z7" s="105"/>
      <c r="AA7" s="105"/>
      <c r="AB7" s="105"/>
      <c r="AC7" s="105"/>
      <c r="AD7" s="105"/>
      <c r="AE7" s="105"/>
      <c r="AF7" s="105"/>
      <c r="AG7" s="105"/>
    </row>
    <row r="8" spans="1:33" s="10" customFormat="1" ht="14.25" customHeight="1" thickBot="1">
      <c r="A8" s="105"/>
      <c r="B8" s="550"/>
      <c r="C8" s="724"/>
      <c r="D8" s="725"/>
      <c r="E8" s="725"/>
      <c r="F8" s="552"/>
      <c r="G8" s="552"/>
      <c r="H8" s="105"/>
      <c r="I8" s="105"/>
      <c r="J8" s="105"/>
      <c r="K8" s="105"/>
      <c r="L8" s="105"/>
      <c r="M8" s="105"/>
      <c r="N8" s="105"/>
      <c r="O8" s="105"/>
      <c r="P8" s="105"/>
      <c r="Q8" s="105"/>
      <c r="R8" s="105"/>
      <c r="S8" s="105"/>
      <c r="T8" s="726" t="s">
        <v>74</v>
      </c>
      <c r="U8" s="727"/>
      <c r="V8" s="727"/>
      <c r="W8" s="728"/>
      <c r="X8" s="553"/>
      <c r="Y8" s="105"/>
      <c r="Z8" s="105"/>
      <c r="AA8" s="105"/>
      <c r="AB8" s="105"/>
      <c r="AC8" s="710" t="s">
        <v>75</v>
      </c>
      <c r="AD8" s="711"/>
      <c r="AE8" s="105"/>
      <c r="AF8" s="449" t="s">
        <v>76</v>
      </c>
      <c r="AG8" s="555"/>
    </row>
    <row r="9" spans="1:33" s="10" customFormat="1" ht="27.75" customHeight="1" thickBot="1">
      <c r="A9" s="105"/>
      <c r="B9" s="729" t="s">
        <v>77</v>
      </c>
      <c r="C9" s="730"/>
      <c r="D9" s="730"/>
      <c r="E9" s="730"/>
      <c r="F9" s="730"/>
      <c r="G9" s="730"/>
      <c r="H9" s="731"/>
      <c r="I9" s="556"/>
      <c r="J9" s="556"/>
      <c r="K9" s="556"/>
      <c r="L9" s="556"/>
      <c r="M9" s="556"/>
      <c r="N9" s="556"/>
      <c r="O9" s="556"/>
      <c r="P9" s="556"/>
      <c r="Q9" s="556"/>
      <c r="R9" s="556"/>
      <c r="S9" s="556"/>
      <c r="T9" s="480">
        <v>1</v>
      </c>
      <c r="U9" s="732"/>
      <c r="V9" s="733"/>
      <c r="W9" s="734"/>
      <c r="X9" s="105"/>
      <c r="Y9" s="105"/>
      <c r="Z9" s="105"/>
      <c r="AA9" s="105"/>
      <c r="AB9" s="105"/>
      <c r="AC9" s="449" t="s">
        <v>78</v>
      </c>
      <c r="AD9" s="449" t="s">
        <v>79</v>
      </c>
      <c r="AE9" s="105"/>
      <c r="AF9" s="105"/>
      <c r="AG9" s="105"/>
    </row>
    <row r="10" spans="1:33" s="10" customFormat="1" ht="15.75" customHeight="1">
      <c r="A10" s="105"/>
      <c r="B10" s="550"/>
      <c r="C10" s="105"/>
      <c r="D10" s="661"/>
      <c r="E10" s="105"/>
      <c r="F10" s="105"/>
      <c r="G10" s="105"/>
      <c r="H10" s="105"/>
      <c r="I10" s="105"/>
      <c r="J10" s="105"/>
      <c r="K10" s="105"/>
      <c r="L10" s="105"/>
      <c r="M10" s="105"/>
      <c r="N10" s="105"/>
      <c r="O10" s="105"/>
      <c r="P10" s="105"/>
      <c r="Q10" s="105"/>
      <c r="R10" s="105"/>
      <c r="S10" s="105"/>
      <c r="T10" s="49">
        <v>1</v>
      </c>
      <c r="U10" s="718" t="s">
        <v>80</v>
      </c>
      <c r="V10" s="719"/>
      <c r="W10" s="720"/>
      <c r="X10" s="105"/>
      <c r="Y10" s="105"/>
      <c r="Z10" s="105"/>
      <c r="AA10" s="105"/>
      <c r="AB10" s="105"/>
      <c r="AC10" s="448"/>
      <c r="AD10" s="448"/>
      <c r="AE10" s="105"/>
      <c r="AF10" s="105"/>
      <c r="AG10" s="105"/>
    </row>
    <row r="11" spans="1:33" ht="18.75" customHeight="1">
      <c r="F11" s="199"/>
      <c r="T11" s="9">
        <v>0</v>
      </c>
      <c r="U11" s="721" t="s">
        <v>81</v>
      </c>
      <c r="V11" s="722"/>
      <c r="W11" s="723"/>
      <c r="X11" s="200">
        <f>T11*100</f>
        <v>0</v>
      </c>
    </row>
    <row r="12" spans="1:33" ht="15" hidden="1" customHeight="1">
      <c r="D12" s="198">
        <f>SUM(E12:H12)</f>
        <v>48</v>
      </c>
      <c r="E12" s="198">
        <f>'2022'!C8</f>
        <v>12</v>
      </c>
      <c r="F12" s="198">
        <f>'2023'!C8</f>
        <v>12</v>
      </c>
      <c r="G12" s="198">
        <f>'2024'!C8</f>
        <v>12</v>
      </c>
      <c r="H12" s="198">
        <f>'2025'!C8</f>
        <v>12</v>
      </c>
      <c r="T12" s="557"/>
      <c r="U12" s="558"/>
      <c r="V12" s="558"/>
      <c r="W12" s="559"/>
    </row>
    <row r="13" spans="1:33" ht="35.25" hidden="1" customHeight="1">
      <c r="E13" s="198" t="e">
        <f>(E14&gt;lastyear)</f>
        <v>#REF!</v>
      </c>
      <c r="F13" s="198" t="e">
        <f>(F14&gt;lastyear)</f>
        <v>#REF!</v>
      </c>
      <c r="G13" s="198" t="e">
        <f>(G14&gt;lastyear)</f>
        <v>#REF!</v>
      </c>
      <c r="H13" s="198" t="e">
        <f>(H14&gt;lastyear)</f>
        <v>#REF!</v>
      </c>
      <c r="T13" s="557"/>
      <c r="U13" s="558"/>
      <c r="V13" s="558"/>
      <c r="W13" s="559"/>
    </row>
    <row r="14" spans="1:33" ht="14">
      <c r="B14" s="7"/>
      <c r="C14" s="7"/>
      <c r="D14" s="533" t="s">
        <v>82</v>
      </c>
      <c r="E14" s="532">
        <v>2022</v>
      </c>
      <c r="F14" s="532">
        <v>2023</v>
      </c>
      <c r="G14" s="532">
        <v>2024</v>
      </c>
      <c r="H14" s="532">
        <v>2025</v>
      </c>
      <c r="I14" s="532">
        <v>2026</v>
      </c>
      <c r="J14" s="532">
        <v>2027</v>
      </c>
      <c r="K14" s="532">
        <v>2028</v>
      </c>
      <c r="L14" s="532">
        <v>2029</v>
      </c>
      <c r="M14" s="532">
        <v>2030</v>
      </c>
      <c r="N14" s="201"/>
      <c r="O14" s="201"/>
      <c r="P14" s="201"/>
      <c r="Q14" s="201"/>
      <c r="R14" s="201"/>
      <c r="S14" s="201"/>
      <c r="T14" s="202"/>
    </row>
    <row r="15" spans="1:33" ht="16">
      <c r="B15" s="716" t="s">
        <v>46</v>
      </c>
      <c r="C15" s="717"/>
      <c r="D15" s="530">
        <f t="shared" ref="D15:J15" si="0">SUM(D16:D17)</f>
        <v>0</v>
      </c>
      <c r="E15" s="530">
        <f t="shared" si="0"/>
        <v>0</v>
      </c>
      <c r="F15" s="530">
        <f t="shared" si="0"/>
        <v>0</v>
      </c>
      <c r="G15" s="531">
        <f t="shared" si="0"/>
        <v>0</v>
      </c>
      <c r="H15" s="531">
        <f t="shared" si="0"/>
        <v>0</v>
      </c>
      <c r="I15" s="531">
        <f t="shared" si="0"/>
        <v>0</v>
      </c>
      <c r="J15" s="531">
        <f t="shared" si="0"/>
        <v>0</v>
      </c>
      <c r="K15" s="531">
        <f t="shared" ref="K15:M15" si="1">SUM(K16:K17)</f>
        <v>0</v>
      </c>
      <c r="L15" s="531">
        <f t="shared" si="1"/>
        <v>0</v>
      </c>
      <c r="M15" s="531">
        <f t="shared" si="1"/>
        <v>0</v>
      </c>
      <c r="N15" s="203"/>
      <c r="O15" s="203"/>
      <c r="P15" s="203"/>
      <c r="Q15" s="203"/>
      <c r="R15" s="203"/>
      <c r="S15" s="203"/>
      <c r="T15" s="202"/>
    </row>
    <row r="16" spans="1:33" ht="14">
      <c r="B16" s="692" t="s">
        <v>47</v>
      </c>
      <c r="C16" s="713"/>
      <c r="D16" s="228">
        <f>SUM(E16:M16)</f>
        <v>0</v>
      </c>
      <c r="E16" s="223">
        <f>'2022'!F32</f>
        <v>0</v>
      </c>
      <c r="F16" s="223">
        <f>'2023'!F30</f>
        <v>0</v>
      </c>
      <c r="G16" s="224">
        <f>'2024'!F35</f>
        <v>0</v>
      </c>
      <c r="H16" s="224">
        <f>'2025'!F33</f>
        <v>0</v>
      </c>
      <c r="I16" s="224">
        <f>'2026'!F32</f>
        <v>0</v>
      </c>
      <c r="J16" s="224">
        <f>'2027'!F32</f>
        <v>0</v>
      </c>
      <c r="K16" s="224">
        <f>'2028'!F32</f>
        <v>0</v>
      </c>
      <c r="L16" s="224">
        <f>'2029'!F32</f>
        <v>0</v>
      </c>
      <c r="M16" s="224">
        <f>'2030'!F32</f>
        <v>0</v>
      </c>
      <c r="N16" s="204"/>
      <c r="O16" s="204"/>
      <c r="P16" s="204"/>
      <c r="Q16" s="204"/>
      <c r="R16" s="204"/>
      <c r="S16" s="204"/>
      <c r="T16" s="202"/>
    </row>
    <row r="17" spans="1:26" ht="14">
      <c r="B17" s="694" t="s">
        <v>48</v>
      </c>
      <c r="C17" s="714"/>
      <c r="D17" s="525">
        <f>SUM(E17:M17)</f>
        <v>0</v>
      </c>
      <c r="E17" s="225">
        <f>'2022'!F58</f>
        <v>0</v>
      </c>
      <c r="F17" s="225">
        <f>'2023'!F51</f>
        <v>0</v>
      </c>
      <c r="G17" s="226">
        <f>'2024'!F60</f>
        <v>0</v>
      </c>
      <c r="H17" s="226">
        <f>'2025'!F58</f>
        <v>0</v>
      </c>
      <c r="I17" s="226">
        <f>'2026'!F57</f>
        <v>0</v>
      </c>
      <c r="J17" s="226">
        <f>'2027'!F57</f>
        <v>0</v>
      </c>
      <c r="K17" s="226">
        <f>'2028'!F57</f>
        <v>0</v>
      </c>
      <c r="L17" s="226">
        <f>'2029'!F57</f>
        <v>0</v>
      </c>
      <c r="M17" s="226">
        <f>'2030'!F57</f>
        <v>0</v>
      </c>
      <c r="N17" s="204"/>
      <c r="O17" s="204"/>
      <c r="P17" s="204"/>
      <c r="Q17" s="204"/>
      <c r="R17" s="204"/>
      <c r="S17" s="204"/>
      <c r="T17" s="202"/>
      <c r="X17" s="205"/>
    </row>
    <row r="18" spans="1:26" ht="16">
      <c r="B18" s="735" t="s">
        <v>49</v>
      </c>
      <c r="C18" s="747"/>
      <c r="D18" s="530">
        <f>SUM(E18:M18)</f>
        <v>0</v>
      </c>
      <c r="E18" s="528">
        <f>'2022'!F71</f>
        <v>0</v>
      </c>
      <c r="F18" s="528">
        <f>'2023'!F63</f>
        <v>0</v>
      </c>
      <c r="G18" s="529">
        <f>'2024'!F72</f>
        <v>0</v>
      </c>
      <c r="H18" s="529">
        <f>'2025'!F70</f>
        <v>0</v>
      </c>
      <c r="I18" s="529">
        <f>'2026'!F69</f>
        <v>0</v>
      </c>
      <c r="J18" s="529">
        <f>'2027'!F69</f>
        <v>0</v>
      </c>
      <c r="K18" s="529">
        <f>'2028'!F69</f>
        <v>0</v>
      </c>
      <c r="L18" s="529">
        <f>'2029'!F69</f>
        <v>0</v>
      </c>
      <c r="M18" s="529">
        <f>'2030'!F69</f>
        <v>0</v>
      </c>
      <c r="N18" s="206"/>
      <c r="O18" s="206"/>
      <c r="P18" s="206"/>
      <c r="Q18" s="206"/>
      <c r="R18" s="206"/>
      <c r="S18" s="206"/>
      <c r="T18" s="202"/>
      <c r="X18" s="205"/>
    </row>
    <row r="19" spans="1:26" ht="16">
      <c r="B19" s="735" t="str">
        <f>IF(B26="NO","Other Direct Cost(must include VAT)","Other Directs Cost(should exclude VAT)")</f>
        <v>Other Directs Cost(should exclude VAT)</v>
      </c>
      <c r="C19" s="748"/>
      <c r="D19" s="526">
        <f t="shared" ref="D19:I19" si="2">SUM(D20:D22)</f>
        <v>0</v>
      </c>
      <c r="E19" s="526">
        <f t="shared" si="2"/>
        <v>0</v>
      </c>
      <c r="F19" s="526">
        <f t="shared" si="2"/>
        <v>0</v>
      </c>
      <c r="G19" s="527">
        <f t="shared" si="2"/>
        <v>0</v>
      </c>
      <c r="H19" s="527">
        <f t="shared" si="2"/>
        <v>0</v>
      </c>
      <c r="I19" s="527">
        <f t="shared" si="2"/>
        <v>0</v>
      </c>
      <c r="J19" s="527">
        <f t="shared" ref="J19:M19" si="3">SUM(J20:J22)</f>
        <v>0</v>
      </c>
      <c r="K19" s="527">
        <f t="shared" si="3"/>
        <v>0</v>
      </c>
      <c r="L19" s="527">
        <f t="shared" si="3"/>
        <v>0</v>
      </c>
      <c r="M19" s="527">
        <f t="shared" si="3"/>
        <v>0</v>
      </c>
      <c r="N19" s="204"/>
      <c r="O19" s="204"/>
      <c r="P19" s="204"/>
      <c r="Q19" s="204"/>
      <c r="R19" s="204"/>
      <c r="S19" s="204"/>
      <c r="T19" s="202"/>
      <c r="X19" s="205"/>
    </row>
    <row r="20" spans="1:26" ht="14">
      <c r="B20" s="699" t="s">
        <v>50</v>
      </c>
      <c r="C20" s="700"/>
      <c r="D20" s="228">
        <f t="shared" ref="D20:D26" si="4">SUM(E20:M20)</f>
        <v>0</v>
      </c>
      <c r="E20" s="229">
        <f>'2022'!F82</f>
        <v>0</v>
      </c>
      <c r="F20" s="229">
        <f>'2023'!F76</f>
        <v>0</v>
      </c>
      <c r="G20" s="230">
        <f>'2024'!F83</f>
        <v>0</v>
      </c>
      <c r="H20" s="230">
        <f>'2025'!F83</f>
        <v>0</v>
      </c>
      <c r="I20" s="230">
        <f>'2026'!F82</f>
        <v>0</v>
      </c>
      <c r="J20" s="230">
        <f>'2027'!F82</f>
        <v>0</v>
      </c>
      <c r="K20" s="230">
        <f>'2028'!F82</f>
        <v>0</v>
      </c>
      <c r="L20" s="230">
        <f>'2029'!F82</f>
        <v>0</v>
      </c>
      <c r="M20" s="230">
        <f>'2030'!F82</f>
        <v>0</v>
      </c>
      <c r="N20" s="207"/>
      <c r="O20" s="207"/>
      <c r="P20" s="207"/>
      <c r="Q20" s="207"/>
      <c r="R20" s="207"/>
      <c r="S20" s="207"/>
      <c r="T20" s="202"/>
      <c r="X20" s="205"/>
    </row>
    <row r="21" spans="1:26" ht="14">
      <c r="B21" s="699" t="s">
        <v>51</v>
      </c>
      <c r="C21" s="700"/>
      <c r="D21" s="534">
        <f t="shared" si="4"/>
        <v>0</v>
      </c>
      <c r="E21" s="231">
        <f>'2022'!F91</f>
        <v>0</v>
      </c>
      <c r="F21" s="231">
        <f>'2023'!F85</f>
        <v>0</v>
      </c>
      <c r="G21" s="232">
        <f>'2024'!F92</f>
        <v>0</v>
      </c>
      <c r="H21" s="232">
        <f>'2025'!F92</f>
        <v>0</v>
      </c>
      <c r="I21" s="232">
        <f>'2026'!F91</f>
        <v>0</v>
      </c>
      <c r="J21" s="232">
        <f>'2027'!F91</f>
        <v>0</v>
      </c>
      <c r="K21" s="232">
        <f>'2028'!F91</f>
        <v>0</v>
      </c>
      <c r="L21" s="232">
        <f>'2029'!F91</f>
        <v>0</v>
      </c>
      <c r="M21" s="232">
        <f>'2030'!F91</f>
        <v>0</v>
      </c>
      <c r="N21" s="204"/>
      <c r="O21" s="204"/>
      <c r="P21" s="204"/>
      <c r="Q21" s="204"/>
      <c r="R21" s="204"/>
      <c r="S21" s="204"/>
      <c r="T21" s="202"/>
    </row>
    <row r="22" spans="1:26" ht="14">
      <c r="B22" s="699" t="s">
        <v>52</v>
      </c>
      <c r="C22" s="700"/>
      <c r="D22" s="534">
        <f t="shared" si="4"/>
        <v>0</v>
      </c>
      <c r="E22" s="233">
        <f>'2022'!F112+'2022'!F116</f>
        <v>0</v>
      </c>
      <c r="F22" s="233">
        <f>'2023'!F107+'2023'!F111</f>
        <v>0</v>
      </c>
      <c r="G22" s="234">
        <f>'2024'!F113+'2024'!F117</f>
        <v>0</v>
      </c>
      <c r="H22" s="234">
        <f>'2025'!F114+'2025'!F118</f>
        <v>0</v>
      </c>
      <c r="I22" s="234">
        <f>'2026'!F113+'2026'!F117</f>
        <v>0</v>
      </c>
      <c r="J22" s="234">
        <f>'2027'!F113+'2027'!F117</f>
        <v>0</v>
      </c>
      <c r="K22" s="234">
        <f>'2028'!F113+'2028'!F117</f>
        <v>0</v>
      </c>
      <c r="L22" s="234">
        <f>'2029'!F113+'2029'!F117</f>
        <v>0</v>
      </c>
      <c r="M22" s="234">
        <f>'2030'!F113+'2030'!F117</f>
        <v>0</v>
      </c>
      <c r="N22" s="204"/>
      <c r="O22" s="204"/>
      <c r="P22" s="204"/>
      <c r="Q22" s="204"/>
      <c r="R22" s="204"/>
      <c r="S22" s="204"/>
      <c r="T22" s="202"/>
      <c r="X22" s="208"/>
    </row>
    <row r="23" spans="1:26" ht="16">
      <c r="B23" s="235" t="s">
        <v>53</v>
      </c>
      <c r="C23" s="236"/>
      <c r="D23" s="530">
        <f t="shared" si="4"/>
        <v>0</v>
      </c>
      <c r="E23" s="528">
        <f t="shared" ref="E23:I23" si="5">E15+E18+E19</f>
        <v>0</v>
      </c>
      <c r="F23" s="528">
        <f t="shared" si="5"/>
        <v>0</v>
      </c>
      <c r="G23" s="529">
        <f t="shared" si="5"/>
        <v>0</v>
      </c>
      <c r="H23" s="529">
        <f t="shared" si="5"/>
        <v>0</v>
      </c>
      <c r="I23" s="529">
        <f t="shared" si="5"/>
        <v>0</v>
      </c>
      <c r="J23" s="529">
        <f t="shared" ref="J23:M23" si="6">J15+J18+J19</f>
        <v>0</v>
      </c>
      <c r="K23" s="529">
        <f t="shared" si="6"/>
        <v>0</v>
      </c>
      <c r="L23" s="529">
        <f t="shared" si="6"/>
        <v>0</v>
      </c>
      <c r="M23" s="529">
        <f t="shared" si="6"/>
        <v>0</v>
      </c>
      <c r="N23" s="204"/>
      <c r="O23" s="204"/>
      <c r="P23" s="204"/>
      <c r="Q23" s="204"/>
      <c r="R23" s="204"/>
      <c r="S23" s="204"/>
      <c r="T23" s="202"/>
    </row>
    <row r="24" spans="1:26" ht="14">
      <c r="B24" s="699" t="s">
        <v>54</v>
      </c>
      <c r="C24" s="700"/>
      <c r="D24" s="535">
        <f t="shared" si="4"/>
        <v>0</v>
      </c>
      <c r="E24" s="536">
        <f>IF($C$3="yes",E29*28%,E29*19%)</f>
        <v>0</v>
      </c>
      <c r="F24" s="536">
        <f>IF($C$3="Yes",F29*28%,F29*19%)</f>
        <v>0</v>
      </c>
      <c r="G24" s="537">
        <f>IF($C$3="Yes",G29*28%,G29*19%)</f>
        <v>0</v>
      </c>
      <c r="H24" s="537">
        <f>IF($C$3="Yes",H29*28%,H29*19%)</f>
        <v>0</v>
      </c>
      <c r="I24" s="537">
        <f>IF($C$3="Yes",I29*28%,I29*19%)</f>
        <v>0</v>
      </c>
      <c r="J24" s="537">
        <f t="shared" ref="J24:M24" si="7">IF($C$3="Yes",J29*28%,J29*19%)</f>
        <v>0</v>
      </c>
      <c r="K24" s="537">
        <f t="shared" si="7"/>
        <v>0</v>
      </c>
      <c r="L24" s="537">
        <f t="shared" si="7"/>
        <v>0</v>
      </c>
      <c r="M24" s="537">
        <f t="shared" si="7"/>
        <v>0</v>
      </c>
      <c r="N24" s="204"/>
      <c r="O24" s="204"/>
      <c r="P24" s="204"/>
      <c r="Q24" s="204"/>
      <c r="R24" s="204"/>
      <c r="S24" s="204"/>
      <c r="T24" s="202"/>
      <c r="X24" s="199"/>
    </row>
    <row r="25" spans="1:26" ht="14">
      <c r="B25" s="735" t="s">
        <v>83</v>
      </c>
      <c r="C25" s="736"/>
      <c r="D25" s="536">
        <f t="shared" si="4"/>
        <v>0</v>
      </c>
      <c r="E25" s="536">
        <f t="shared" ref="E25:I25" si="8">E23+E24</f>
        <v>0</v>
      </c>
      <c r="F25" s="536">
        <f t="shared" si="8"/>
        <v>0</v>
      </c>
      <c r="G25" s="537">
        <f t="shared" si="8"/>
        <v>0</v>
      </c>
      <c r="H25" s="537">
        <f t="shared" si="8"/>
        <v>0</v>
      </c>
      <c r="I25" s="537">
        <f t="shared" si="8"/>
        <v>0</v>
      </c>
      <c r="J25" s="537">
        <f t="shared" ref="J25:M25" si="9">J23+J24</f>
        <v>0</v>
      </c>
      <c r="K25" s="537">
        <f t="shared" si="9"/>
        <v>0</v>
      </c>
      <c r="L25" s="537">
        <f t="shared" si="9"/>
        <v>0</v>
      </c>
      <c r="M25" s="537">
        <f t="shared" si="9"/>
        <v>0</v>
      </c>
      <c r="N25" s="204"/>
      <c r="O25" s="204"/>
      <c r="P25" s="204"/>
      <c r="Q25" s="204"/>
      <c r="R25" s="204"/>
      <c r="S25" s="204"/>
      <c r="T25" s="202"/>
    </row>
    <row r="26" spans="1:26" ht="14">
      <c r="B26" s="179" t="s">
        <v>69</v>
      </c>
      <c r="C26" s="180">
        <v>0.15</v>
      </c>
      <c r="D26" s="538">
        <f t="shared" si="4"/>
        <v>0</v>
      </c>
      <c r="E26" s="539">
        <f t="shared" ref="E26:I26" si="10">E25*$C26</f>
        <v>0</v>
      </c>
      <c r="F26" s="539">
        <f t="shared" si="10"/>
        <v>0</v>
      </c>
      <c r="G26" s="539">
        <f t="shared" si="10"/>
        <v>0</v>
      </c>
      <c r="H26" s="539">
        <f t="shared" si="10"/>
        <v>0</v>
      </c>
      <c r="I26" s="540">
        <f t="shared" si="10"/>
        <v>0</v>
      </c>
      <c r="J26" s="540">
        <f t="shared" ref="J26:M26" si="11">J25*$C26</f>
        <v>0</v>
      </c>
      <c r="K26" s="540">
        <f t="shared" si="11"/>
        <v>0</v>
      </c>
      <c r="L26" s="540">
        <f t="shared" si="11"/>
        <v>0</v>
      </c>
      <c r="M26" s="540">
        <f t="shared" si="11"/>
        <v>0</v>
      </c>
      <c r="N26" s="209"/>
      <c r="O26" s="209"/>
      <c r="P26" s="209"/>
      <c r="Q26" s="209"/>
      <c r="R26" s="209"/>
      <c r="S26" s="209"/>
      <c r="T26" s="202"/>
    </row>
    <row r="27" spans="1:26" ht="17" thickBot="1">
      <c r="B27" s="686" t="s">
        <v>57</v>
      </c>
      <c r="C27" s="687"/>
      <c r="D27" s="541">
        <f t="shared" ref="D27:I27" si="12">D26+D25</f>
        <v>0</v>
      </c>
      <c r="E27" s="541">
        <f t="shared" si="12"/>
        <v>0</v>
      </c>
      <c r="F27" s="541">
        <f t="shared" si="12"/>
        <v>0</v>
      </c>
      <c r="G27" s="541">
        <f t="shared" si="12"/>
        <v>0</v>
      </c>
      <c r="H27" s="541">
        <f t="shared" si="12"/>
        <v>0</v>
      </c>
      <c r="I27" s="541">
        <f t="shared" si="12"/>
        <v>0</v>
      </c>
      <c r="J27" s="541">
        <f t="shared" ref="J27:M27" si="13">J26+J25</f>
        <v>0</v>
      </c>
      <c r="K27" s="541">
        <f t="shared" si="13"/>
        <v>0</v>
      </c>
      <c r="L27" s="541">
        <f t="shared" si="13"/>
        <v>0</v>
      </c>
      <c r="M27" s="541">
        <f t="shared" si="13"/>
        <v>0</v>
      </c>
      <c r="N27" s="204"/>
      <c r="O27" s="204"/>
      <c r="P27" s="204"/>
      <c r="Q27" s="204"/>
      <c r="R27" s="204"/>
      <c r="S27" s="204"/>
      <c r="T27" s="202"/>
    </row>
    <row r="28" spans="1:26" s="212" customFormat="1" ht="17.25" customHeight="1" thickTop="1" thickBot="1">
      <c r="A28" s="210"/>
      <c r="B28" s="7"/>
      <c r="C28" s="7"/>
      <c r="D28" s="7"/>
      <c r="E28" s="7"/>
      <c r="F28" s="7"/>
      <c r="G28" s="242"/>
      <c r="H28" s="242"/>
      <c r="I28" s="242"/>
      <c r="J28" s="242"/>
      <c r="K28" s="242"/>
      <c r="L28" s="242"/>
      <c r="M28" s="242"/>
      <c r="N28" s="211"/>
      <c r="O28" s="211"/>
      <c r="P28" s="211"/>
      <c r="Q28" s="211"/>
      <c r="R28" s="211"/>
      <c r="S28" s="211"/>
      <c r="T28" s="202"/>
      <c r="U28" s="198"/>
      <c r="V28" s="198"/>
      <c r="W28" s="198"/>
      <c r="X28" s="205"/>
      <c r="Y28" s="198"/>
      <c r="Z28" s="198"/>
    </row>
    <row r="29" spans="1:26" ht="14">
      <c r="B29" s="82" t="s">
        <v>84</v>
      </c>
      <c r="C29" s="243"/>
      <c r="D29" s="244">
        <f>SUM(E29:I29)</f>
        <v>0</v>
      </c>
      <c r="E29" s="242">
        <f>-E18+E23-'Equipment &amp; Subs'!C39-'Equipment &amp; Subs'!Q39-E35</f>
        <v>0</v>
      </c>
      <c r="F29" s="242">
        <f>-F18+F23-'Equipment &amp; Subs'!D39-'Equipment &amp; Subs'!R39-F35</f>
        <v>0</v>
      </c>
      <c r="G29" s="242">
        <f>-G18+G23-'Equipment &amp; Subs'!E39-'Equipment &amp; Subs'!S39-G35</f>
        <v>0</v>
      </c>
      <c r="H29" s="242">
        <f>-H18+H23-'Equipment &amp; Subs'!F39-'Equipment &amp; Subs'!T39-H35</f>
        <v>0</v>
      </c>
      <c r="I29" s="242">
        <f>-I18+I23-'Equipment &amp; Subs'!G39-'Equipment &amp; Subs'!U39-I35</f>
        <v>0</v>
      </c>
      <c r="J29" s="242">
        <f>-J18+J23-'Equipment &amp; Subs'!H39-'Equipment &amp; Subs'!V39-J35</f>
        <v>0</v>
      </c>
      <c r="K29" s="242">
        <f>-K18+K23-'Equipment &amp; Subs'!I39-'Equipment &amp; Subs'!W39-K35</f>
        <v>0</v>
      </c>
      <c r="L29" s="242">
        <f>-L18+L23-'Equipment &amp; Subs'!J39-'Equipment &amp; Subs'!X39-L35</f>
        <v>0</v>
      </c>
      <c r="M29" s="242">
        <f>-M18+M23-'Equipment &amp; Subs'!K39-'Equipment &amp; Subs'!Y39-M35</f>
        <v>0</v>
      </c>
      <c r="N29" s="427"/>
      <c r="O29" s="427"/>
      <c r="P29" s="427"/>
      <c r="Q29" s="427"/>
      <c r="R29" s="427"/>
      <c r="S29" s="427"/>
      <c r="T29" s="202"/>
      <c r="X29" s="205"/>
    </row>
    <row r="30" spans="1:26" ht="15" customHeight="1">
      <c r="B30" s="245"/>
      <c r="C30" s="245"/>
      <c r="D30" s="245"/>
      <c r="E30" s="246"/>
      <c r="F30" s="246"/>
      <c r="G30" s="247"/>
      <c r="H30" s="247"/>
      <c r="I30" s="247"/>
      <c r="J30" s="247"/>
      <c r="K30" s="247"/>
      <c r="L30" s="247"/>
      <c r="M30" s="247"/>
      <c r="T30" s="202"/>
      <c r="X30" s="205"/>
    </row>
    <row r="31" spans="1:26">
      <c r="B31" s="245"/>
      <c r="C31" s="245"/>
      <c r="D31" s="245"/>
      <c r="E31" s="246"/>
      <c r="F31" s="246"/>
      <c r="G31" s="245"/>
      <c r="H31" s="245"/>
      <c r="I31" s="245"/>
      <c r="J31" s="245"/>
      <c r="K31" s="245"/>
      <c r="L31" s="245"/>
      <c r="M31" s="245"/>
      <c r="N31" s="213"/>
      <c r="O31" s="213"/>
      <c r="P31" s="213"/>
      <c r="Q31" s="213"/>
      <c r="R31" s="213"/>
      <c r="S31" s="213"/>
      <c r="T31" s="202"/>
      <c r="Z31" s="198">
        <f>Z24*T11*100/110</f>
        <v>0</v>
      </c>
    </row>
    <row r="32" spans="1:26">
      <c r="B32" s="245"/>
      <c r="C32" s="248" t="s">
        <v>85</v>
      </c>
      <c r="D32" s="249">
        <f>SUM(E32:J32)</f>
        <v>0</v>
      </c>
      <c r="E32" s="249">
        <f>(+'2022'!M32+'2022'!M58)-(+'2022'!M32+'2022'!M58)*($X$11/($X$11+100))</f>
        <v>0</v>
      </c>
      <c r="F32" s="249">
        <f>(+'2023'!M30+'2023'!M51)-(+'2023'!M30+'2023'!M51)*($X$11/($X$11+100))</f>
        <v>0</v>
      </c>
      <c r="G32" s="249">
        <f>(+'2024'!M35+'2024'!M60)-(+'2024'!M35+'2024'!M60)*(X11/(X11+100))</f>
        <v>0</v>
      </c>
      <c r="H32" s="249">
        <f>('2025'!M33+'2025'!M58)-('2025'!M33+'2025'!M58)*'Summary Full Cost'!X11/('Summary Full Cost'!X11+100)</f>
        <v>0</v>
      </c>
      <c r="I32" s="249">
        <f>('2026'!M32+'2026'!M57)-('2026'!M32+'2026'!M57)*('Summary Full Cost'!X11/('Summary Full Cost'!X11+100))</f>
        <v>0</v>
      </c>
      <c r="J32" s="249">
        <f>('2027'!M32+'2027'!M57)-('2027'!M32+'2027'!M57)*('Summary Full Cost'!Y11/('Summary Full Cost'!Y11+100))</f>
        <v>0</v>
      </c>
      <c r="K32" s="249">
        <f>('2028'!M32+'2028'!M57)-('2028'!M32+'2028'!M57)*('Summary Full Cost'!Z11/('Summary Full Cost'!Z11+100))</f>
        <v>0</v>
      </c>
      <c r="L32" s="249">
        <f>('2029'!M32+'2029'!M57)-('2029'!M32+'2029'!M57)*('Summary Full Cost'!AA11/('Summary Full Cost'!AA11+100))</f>
        <v>0</v>
      </c>
      <c r="M32" s="249">
        <f>('2030'!M32+'2030'!M57)-('2030'!M32+'2030'!M57)*('Summary Full Cost'!AB11/('Summary Full Cost'!AB11+100))</f>
        <v>0</v>
      </c>
      <c r="N32" s="214"/>
      <c r="O32" s="214"/>
      <c r="P32" s="214"/>
      <c r="Q32" s="214"/>
      <c r="R32" s="214"/>
      <c r="S32" s="214"/>
      <c r="T32" s="202"/>
    </row>
    <row r="33" spans="1:27">
      <c r="B33" s="245"/>
      <c r="C33" s="245"/>
      <c r="D33" s="80"/>
      <c r="E33" s="250"/>
      <c r="F33" s="250"/>
      <c r="G33" s="250"/>
      <c r="H33" s="250"/>
      <c r="I33" s="250"/>
      <c r="J33" s="250"/>
      <c r="K33" s="250"/>
      <c r="L33" s="250"/>
      <c r="M33" s="250"/>
      <c r="N33" s="202"/>
      <c r="O33" s="202"/>
      <c r="P33" s="202"/>
      <c r="Q33" s="202"/>
      <c r="R33" s="202"/>
      <c r="S33" s="202"/>
      <c r="T33" s="202"/>
    </row>
    <row r="34" spans="1:27">
      <c r="B34" s="245"/>
      <c r="C34" s="245"/>
      <c r="D34" s="245"/>
      <c r="E34" s="246"/>
      <c r="F34" s="246"/>
      <c r="G34" s="245"/>
      <c r="H34" s="245"/>
      <c r="I34" s="245"/>
      <c r="J34" s="245"/>
      <c r="K34" s="245"/>
      <c r="L34" s="245"/>
      <c r="M34" s="245"/>
      <c r="N34" s="215"/>
      <c r="O34" s="215"/>
      <c r="P34" s="215"/>
      <c r="Q34" s="215"/>
      <c r="R34" s="215"/>
      <c r="S34" s="215"/>
      <c r="T34" s="202"/>
    </row>
    <row r="35" spans="1:27">
      <c r="B35" s="245"/>
      <c r="C35" s="248" t="s">
        <v>86</v>
      </c>
      <c r="D35" s="251">
        <f>SUM(E35:J35)</f>
        <v>0</v>
      </c>
      <c r="E35" s="251">
        <f t="shared" ref="E35:J35" si="14">E15*($X$11/($X$11+100))</f>
        <v>0</v>
      </c>
      <c r="F35" s="251">
        <f t="shared" si="14"/>
        <v>0</v>
      </c>
      <c r="G35" s="251">
        <f t="shared" si="14"/>
        <v>0</v>
      </c>
      <c r="H35" s="251">
        <f t="shared" si="14"/>
        <v>0</v>
      </c>
      <c r="I35" s="251">
        <f t="shared" si="14"/>
        <v>0</v>
      </c>
      <c r="J35" s="251">
        <f t="shared" si="14"/>
        <v>0</v>
      </c>
      <c r="K35" s="251">
        <f t="shared" ref="K35:M35" si="15">K15*($X$11/($X$11+100))</f>
        <v>0</v>
      </c>
      <c r="L35" s="251">
        <f t="shared" si="15"/>
        <v>0</v>
      </c>
      <c r="M35" s="251">
        <f t="shared" si="15"/>
        <v>0</v>
      </c>
      <c r="N35" s="216"/>
      <c r="O35" s="216"/>
      <c r="P35" s="216"/>
      <c r="Q35" s="216"/>
      <c r="R35" s="216"/>
      <c r="S35" s="216"/>
      <c r="V35" s="442"/>
    </row>
    <row r="36" spans="1:27">
      <c r="B36" s="245"/>
      <c r="C36" s="245"/>
      <c r="D36" s="245"/>
      <c r="E36" s="245"/>
      <c r="F36" s="245"/>
      <c r="G36" s="245"/>
      <c r="H36" s="245"/>
      <c r="I36" s="245"/>
      <c r="J36" s="245"/>
      <c r="K36" s="245"/>
      <c r="L36" s="245"/>
      <c r="M36" s="245"/>
      <c r="N36" s="202"/>
      <c r="O36" s="202"/>
      <c r="P36" s="202"/>
      <c r="Q36" s="202"/>
      <c r="R36" s="202"/>
      <c r="S36" s="202"/>
    </row>
    <row r="37" spans="1:27">
      <c r="B37" s="245" t="s">
        <v>87</v>
      </c>
      <c r="C37" s="245"/>
      <c r="D37" s="80">
        <v>0.28000000000000003</v>
      </c>
      <c r="E37" s="245"/>
      <c r="F37" s="245"/>
      <c r="G37" s="245"/>
      <c r="H37" s="245"/>
      <c r="I37" s="245"/>
      <c r="J37" s="245"/>
      <c r="K37" s="245"/>
      <c r="L37" s="245"/>
      <c r="M37" s="245"/>
      <c r="N37" s="217"/>
      <c r="O37" s="217"/>
      <c r="P37" s="217"/>
      <c r="Q37" s="217"/>
      <c r="R37" s="217"/>
      <c r="S37" s="217"/>
    </row>
    <row r="38" spans="1:27">
      <c r="B38" s="245" t="s">
        <v>88</v>
      </c>
      <c r="C38" s="245"/>
      <c r="D38" s="80" t="e">
        <f>+D24/D23</f>
        <v>#DIV/0!</v>
      </c>
      <c r="E38" s="245"/>
      <c r="F38" s="245"/>
      <c r="G38" s="245"/>
      <c r="H38" s="245"/>
      <c r="I38" s="245"/>
      <c r="J38" s="245"/>
      <c r="K38" s="245"/>
      <c r="L38" s="245"/>
      <c r="M38" s="245"/>
      <c r="N38" s="202"/>
      <c r="O38" s="202"/>
      <c r="P38" s="202"/>
      <c r="Q38" s="202"/>
      <c r="R38" s="202"/>
      <c r="S38" s="202"/>
    </row>
    <row r="39" spans="1:27" ht="18">
      <c r="B39" s="252" t="s">
        <v>89</v>
      </c>
      <c r="C39" s="252"/>
      <c r="D39" s="253" t="e">
        <f>+D24/D25</f>
        <v>#DIV/0!</v>
      </c>
      <c r="E39" s="254" t="s">
        <v>90</v>
      </c>
      <c r="F39" s="245"/>
      <c r="G39" s="245"/>
      <c r="H39" s="245"/>
      <c r="I39" s="245"/>
      <c r="J39" s="245"/>
      <c r="K39" s="245"/>
      <c r="L39" s="245"/>
      <c r="M39" s="245"/>
      <c r="N39" s="202"/>
      <c r="O39" s="202"/>
      <c r="P39" s="202"/>
      <c r="Q39" s="202"/>
      <c r="R39" s="202"/>
      <c r="S39" s="202"/>
    </row>
    <row r="40" spans="1:27">
      <c r="B40" s="245"/>
      <c r="C40" s="245"/>
      <c r="D40" s="245"/>
      <c r="E40" s="247" t="e">
        <f>+D39*D25-D24</f>
        <v>#DIV/0!</v>
      </c>
      <c r="F40" s="245"/>
      <c r="G40" s="245"/>
      <c r="H40" s="245"/>
      <c r="I40" s="245"/>
      <c r="J40" s="245"/>
      <c r="K40" s="245"/>
      <c r="L40" s="245"/>
      <c r="M40" s="245"/>
      <c r="N40" s="202"/>
      <c r="O40" s="202"/>
      <c r="P40" s="202"/>
      <c r="Q40" s="202"/>
      <c r="R40" s="202"/>
      <c r="S40" s="202"/>
    </row>
    <row r="41" spans="1:27" ht="18">
      <c r="B41" s="255" t="s">
        <v>91</v>
      </c>
      <c r="C41" s="255"/>
      <c r="D41" s="256" t="e">
        <f t="shared" ref="D41:J41" si="16">(D32/D25)</f>
        <v>#DIV/0!</v>
      </c>
      <c r="E41" s="256" t="e">
        <f t="shared" si="16"/>
        <v>#DIV/0!</v>
      </c>
      <c r="F41" s="256" t="e">
        <f t="shared" si="16"/>
        <v>#DIV/0!</v>
      </c>
      <c r="G41" s="256" t="e">
        <f t="shared" si="16"/>
        <v>#DIV/0!</v>
      </c>
      <c r="H41" s="256" t="e">
        <f t="shared" si="16"/>
        <v>#DIV/0!</v>
      </c>
      <c r="I41" s="256" t="e">
        <f t="shared" si="16"/>
        <v>#DIV/0!</v>
      </c>
      <c r="J41" s="256" t="e">
        <f t="shared" si="16"/>
        <v>#DIV/0!</v>
      </c>
      <c r="K41" s="256" t="e">
        <f t="shared" ref="K41:M41" si="17">(K32/K25)</f>
        <v>#DIV/0!</v>
      </c>
      <c r="L41" s="256" t="e">
        <f t="shared" si="17"/>
        <v>#DIV/0!</v>
      </c>
      <c r="M41" s="256" t="e">
        <f t="shared" si="17"/>
        <v>#DIV/0!</v>
      </c>
      <c r="N41" s="202"/>
      <c r="O41" s="202"/>
      <c r="P41" s="202"/>
      <c r="Q41" s="202"/>
      <c r="R41" s="202"/>
      <c r="S41" s="202"/>
    </row>
    <row r="42" spans="1:27">
      <c r="B42" s="202"/>
      <c r="C42" s="202"/>
      <c r="D42" s="202"/>
      <c r="E42" s="202"/>
      <c r="F42" s="202"/>
      <c r="G42" s="202"/>
      <c r="H42" s="218"/>
      <c r="I42" s="202"/>
      <c r="J42" s="202"/>
      <c r="K42" s="202"/>
      <c r="L42" s="202"/>
      <c r="M42" s="202"/>
      <c r="N42" s="202"/>
      <c r="O42" s="202"/>
      <c r="P42" s="202"/>
      <c r="Q42" s="202"/>
      <c r="R42" s="202"/>
      <c r="S42" s="202"/>
      <c r="AA42" s="199"/>
    </row>
    <row r="43" spans="1:27">
      <c r="B43" s="202"/>
      <c r="C43" s="202"/>
      <c r="D43" s="438"/>
      <c r="E43" s="213"/>
      <c r="F43" s="213"/>
      <c r="G43" s="213"/>
      <c r="H43" s="213"/>
      <c r="I43" s="213"/>
      <c r="J43" s="213"/>
      <c r="K43" s="213"/>
      <c r="L43" s="213"/>
      <c r="M43" s="213"/>
      <c r="N43" s="202"/>
      <c r="O43" s="202"/>
      <c r="P43" s="202"/>
      <c r="Q43" s="202"/>
      <c r="R43" s="202"/>
      <c r="S43" s="202"/>
    </row>
    <row r="44" spans="1:27">
      <c r="B44" s="202"/>
      <c r="C44" s="202"/>
      <c r="D44" s="439"/>
      <c r="E44" s="202"/>
      <c r="F44" s="202"/>
      <c r="G44" s="202"/>
      <c r="H44" s="202"/>
      <c r="I44" s="202"/>
      <c r="J44" s="202"/>
      <c r="K44" s="202"/>
      <c r="L44" s="202"/>
      <c r="M44" s="202"/>
      <c r="N44" s="202"/>
      <c r="O44" s="202"/>
      <c r="P44" s="202"/>
      <c r="Q44" s="202"/>
      <c r="R44" s="202"/>
      <c r="S44" s="202"/>
    </row>
    <row r="45" spans="1:27">
      <c r="A45" s="705" t="s">
        <v>92</v>
      </c>
      <c r="B45" s="706"/>
      <c r="C45" s="706"/>
      <c r="D45" s="202"/>
      <c r="E45" s="202"/>
      <c r="F45" s="202"/>
      <c r="G45" s="202"/>
      <c r="H45" s="202"/>
      <c r="I45" s="202"/>
      <c r="J45" s="202"/>
      <c r="K45" s="202"/>
      <c r="L45" s="202"/>
      <c r="M45" s="202"/>
      <c r="N45" s="202"/>
      <c r="O45" s="202"/>
      <c r="P45" s="202"/>
      <c r="Q45" s="202"/>
      <c r="R45" s="202"/>
      <c r="S45" s="202"/>
      <c r="AA45" s="208"/>
    </row>
    <row r="46" spans="1:27">
      <c r="B46" s="202"/>
      <c r="C46" s="202"/>
      <c r="D46" s="202"/>
      <c r="E46" s="202"/>
      <c r="F46" s="202"/>
      <c r="G46" s="202"/>
      <c r="H46" s="202"/>
      <c r="I46" s="202"/>
      <c r="J46" s="202"/>
      <c r="K46" s="202"/>
      <c r="L46" s="202"/>
      <c r="M46" s="202"/>
      <c r="N46" s="202"/>
      <c r="O46" s="202"/>
      <c r="P46" s="202"/>
      <c r="Q46" s="202"/>
      <c r="R46" s="202"/>
      <c r="S46" s="202"/>
    </row>
    <row r="47" spans="1:27" ht="14">
      <c r="B47" s="7" t="s">
        <v>93</v>
      </c>
      <c r="C47" s="7">
        <f>AC10</f>
        <v>0</v>
      </c>
      <c r="D47" s="219" t="s">
        <v>82</v>
      </c>
      <c r="E47" s="220">
        <f t="shared" ref="E47:J47" si="18">E14</f>
        <v>2022</v>
      </c>
      <c r="F47" s="220">
        <f t="shared" si="18"/>
        <v>2023</v>
      </c>
      <c r="G47" s="220">
        <f t="shared" si="18"/>
        <v>2024</v>
      </c>
      <c r="H47" s="220">
        <f t="shared" si="18"/>
        <v>2025</v>
      </c>
      <c r="I47" s="220">
        <f t="shared" si="18"/>
        <v>2026</v>
      </c>
      <c r="J47" s="446">
        <f t="shared" si="18"/>
        <v>2027</v>
      </c>
      <c r="K47" s="446">
        <f t="shared" ref="K47:M47" si="19">K14</f>
        <v>2028</v>
      </c>
      <c r="L47" s="446">
        <f t="shared" si="19"/>
        <v>2029</v>
      </c>
      <c r="M47" s="446">
        <f t="shared" si="19"/>
        <v>2030</v>
      </c>
      <c r="N47" s="202"/>
      <c r="O47" s="202"/>
      <c r="P47" s="202"/>
      <c r="Q47" s="202"/>
      <c r="R47" s="202"/>
      <c r="S47" s="202"/>
    </row>
    <row r="48" spans="1:27" ht="16">
      <c r="B48" s="690" t="s">
        <v>46</v>
      </c>
      <c r="C48" s="712"/>
      <c r="D48" s="221" t="e">
        <f>SUM(D49:D50)</f>
        <v>#DIV/0!</v>
      </c>
      <c r="E48" s="450" t="e">
        <f t="shared" ref="E48:J48" si="20">E15/$AD$10</f>
        <v>#DIV/0!</v>
      </c>
      <c r="F48" s="450" t="e">
        <f t="shared" si="20"/>
        <v>#DIV/0!</v>
      </c>
      <c r="G48" s="450" t="e">
        <f t="shared" si="20"/>
        <v>#DIV/0!</v>
      </c>
      <c r="H48" s="450" t="e">
        <f t="shared" si="20"/>
        <v>#DIV/0!</v>
      </c>
      <c r="I48" s="450" t="e">
        <f t="shared" si="20"/>
        <v>#DIV/0!</v>
      </c>
      <c r="J48" s="450" t="e">
        <f t="shared" si="20"/>
        <v>#DIV/0!</v>
      </c>
      <c r="K48" s="450" t="e">
        <f t="shared" ref="K48:M48" si="21">K15/$AD$10</f>
        <v>#DIV/0!</v>
      </c>
      <c r="L48" s="450" t="e">
        <f t="shared" si="21"/>
        <v>#DIV/0!</v>
      </c>
      <c r="M48" s="450" t="e">
        <f t="shared" si="21"/>
        <v>#DIV/0!</v>
      </c>
      <c r="N48" s="202"/>
      <c r="O48" s="202"/>
      <c r="P48" s="202"/>
      <c r="Q48" s="202"/>
      <c r="R48" s="202"/>
      <c r="S48" s="202"/>
    </row>
    <row r="49" spans="1:19" ht="16">
      <c r="B49" s="692" t="s">
        <v>47</v>
      </c>
      <c r="C49" s="713"/>
      <c r="D49" s="222" t="e">
        <f>SUM(E49:J49)</f>
        <v>#DIV/0!</v>
      </c>
      <c r="E49" s="450" t="e">
        <f t="shared" ref="E49:J49" si="22">E16/$AD$10</f>
        <v>#DIV/0!</v>
      </c>
      <c r="F49" s="450" t="e">
        <f t="shared" si="22"/>
        <v>#DIV/0!</v>
      </c>
      <c r="G49" s="450" t="e">
        <f t="shared" si="22"/>
        <v>#DIV/0!</v>
      </c>
      <c r="H49" s="450" t="e">
        <f t="shared" si="22"/>
        <v>#DIV/0!</v>
      </c>
      <c r="I49" s="450" t="e">
        <f t="shared" si="22"/>
        <v>#DIV/0!</v>
      </c>
      <c r="J49" s="450" t="e">
        <f t="shared" si="22"/>
        <v>#DIV/0!</v>
      </c>
      <c r="K49" s="450" t="e">
        <f t="shared" ref="K49:M49" si="23">K16/$AD$10</f>
        <v>#DIV/0!</v>
      </c>
      <c r="L49" s="450" t="e">
        <f t="shared" si="23"/>
        <v>#DIV/0!</v>
      </c>
      <c r="M49" s="450" t="e">
        <f t="shared" si="23"/>
        <v>#DIV/0!</v>
      </c>
      <c r="N49" s="202"/>
      <c r="O49" s="202"/>
      <c r="P49" s="202"/>
      <c r="Q49" s="202"/>
      <c r="R49" s="202"/>
      <c r="S49" s="202"/>
    </row>
    <row r="50" spans="1:19" ht="16">
      <c r="B50" s="694" t="s">
        <v>48</v>
      </c>
      <c r="C50" s="714"/>
      <c r="D50" s="222" t="e">
        <f>SUM(E50:J50)</f>
        <v>#DIV/0!</v>
      </c>
      <c r="E50" s="450" t="e">
        <f t="shared" ref="E50:J50" si="24">E17/$AD$10</f>
        <v>#DIV/0!</v>
      </c>
      <c r="F50" s="450" t="e">
        <f t="shared" si="24"/>
        <v>#DIV/0!</v>
      </c>
      <c r="G50" s="450" t="e">
        <f t="shared" si="24"/>
        <v>#DIV/0!</v>
      </c>
      <c r="H50" s="450" t="e">
        <f t="shared" si="24"/>
        <v>#DIV/0!</v>
      </c>
      <c r="I50" s="450" t="e">
        <f t="shared" si="24"/>
        <v>#DIV/0!</v>
      </c>
      <c r="J50" s="450" t="e">
        <f t="shared" si="24"/>
        <v>#DIV/0!</v>
      </c>
      <c r="K50" s="450" t="e">
        <f t="shared" ref="K50:M50" si="25">K17/$AD$10</f>
        <v>#DIV/0!</v>
      </c>
      <c r="L50" s="450" t="e">
        <f t="shared" si="25"/>
        <v>#DIV/0!</v>
      </c>
      <c r="M50" s="450" t="e">
        <f t="shared" si="25"/>
        <v>#DIV/0!</v>
      </c>
      <c r="N50" s="202"/>
      <c r="O50" s="202"/>
      <c r="P50" s="202"/>
      <c r="Q50" s="202"/>
      <c r="R50" s="202"/>
      <c r="S50" s="202"/>
    </row>
    <row r="51" spans="1:19" ht="16">
      <c r="B51" s="684" t="s">
        <v>49</v>
      </c>
      <c r="C51" s="715"/>
      <c r="D51" s="222" t="e">
        <f>SUM(E51:J51)</f>
        <v>#DIV/0!</v>
      </c>
      <c r="E51" s="450" t="e">
        <f t="shared" ref="E51:J51" si="26">E18/$AD$10</f>
        <v>#DIV/0!</v>
      </c>
      <c r="F51" s="450" t="e">
        <f t="shared" si="26"/>
        <v>#DIV/0!</v>
      </c>
      <c r="G51" s="450" t="e">
        <f t="shared" si="26"/>
        <v>#DIV/0!</v>
      </c>
      <c r="H51" s="450" t="e">
        <f t="shared" si="26"/>
        <v>#DIV/0!</v>
      </c>
      <c r="I51" s="450" t="e">
        <f t="shared" si="26"/>
        <v>#DIV/0!</v>
      </c>
      <c r="J51" s="450" t="e">
        <f t="shared" si="26"/>
        <v>#DIV/0!</v>
      </c>
      <c r="K51" s="450" t="e">
        <f t="shared" ref="K51:M51" si="27">K18/$AD$10</f>
        <v>#DIV/0!</v>
      </c>
      <c r="L51" s="450" t="e">
        <f t="shared" si="27"/>
        <v>#DIV/0!</v>
      </c>
      <c r="M51" s="450" t="e">
        <f t="shared" si="27"/>
        <v>#DIV/0!</v>
      </c>
      <c r="N51" s="202"/>
      <c r="O51" s="202"/>
      <c r="P51" s="202"/>
      <c r="Q51" s="202"/>
      <c r="R51" s="202"/>
      <c r="S51" s="202"/>
    </row>
    <row r="52" spans="1:19" ht="16">
      <c r="B52" s="684" t="str">
        <f>IF(B59="NO","Other Direct Cost(must include VAT)","Other Directs Cost(should exclude VAT)")</f>
        <v>Other Direct Cost(must include VAT)</v>
      </c>
      <c r="C52" s="709"/>
      <c r="D52" s="227" t="e">
        <f>SUM(D53:D55)</f>
        <v>#DIV/0!</v>
      </c>
      <c r="E52" s="450" t="e">
        <f t="shared" ref="E52:J52" si="28">E19/$AD$10</f>
        <v>#DIV/0!</v>
      </c>
      <c r="F52" s="450" t="e">
        <f t="shared" si="28"/>
        <v>#DIV/0!</v>
      </c>
      <c r="G52" s="450" t="e">
        <f t="shared" si="28"/>
        <v>#DIV/0!</v>
      </c>
      <c r="H52" s="450" t="e">
        <f t="shared" si="28"/>
        <v>#DIV/0!</v>
      </c>
      <c r="I52" s="450" t="e">
        <f t="shared" si="28"/>
        <v>#DIV/0!</v>
      </c>
      <c r="J52" s="450" t="e">
        <f t="shared" si="28"/>
        <v>#DIV/0!</v>
      </c>
      <c r="K52" s="450" t="e">
        <f t="shared" ref="K52:M52" si="29">K19/$AD$10</f>
        <v>#DIV/0!</v>
      </c>
      <c r="L52" s="450" t="e">
        <f t="shared" si="29"/>
        <v>#DIV/0!</v>
      </c>
      <c r="M52" s="450" t="e">
        <f t="shared" si="29"/>
        <v>#DIV/0!</v>
      </c>
      <c r="N52" s="202"/>
      <c r="O52" s="202"/>
      <c r="P52" s="202"/>
      <c r="Q52" s="202"/>
      <c r="R52" s="202"/>
      <c r="S52" s="202"/>
    </row>
    <row r="53" spans="1:19" ht="16">
      <c r="B53" s="699" t="s">
        <v>50</v>
      </c>
      <c r="C53" s="700"/>
      <c r="D53" s="222" t="e">
        <f t="shared" ref="D53:D59" si="30">SUM(E53:J53)</f>
        <v>#DIV/0!</v>
      </c>
      <c r="E53" s="450" t="e">
        <f t="shared" ref="E53:J53" si="31">E20/$AD$10</f>
        <v>#DIV/0!</v>
      </c>
      <c r="F53" s="450" t="e">
        <f t="shared" si="31"/>
        <v>#DIV/0!</v>
      </c>
      <c r="G53" s="450" t="e">
        <f t="shared" si="31"/>
        <v>#DIV/0!</v>
      </c>
      <c r="H53" s="450" t="e">
        <f t="shared" si="31"/>
        <v>#DIV/0!</v>
      </c>
      <c r="I53" s="450" t="e">
        <f t="shared" si="31"/>
        <v>#DIV/0!</v>
      </c>
      <c r="J53" s="450" t="e">
        <f t="shared" si="31"/>
        <v>#DIV/0!</v>
      </c>
      <c r="K53" s="450" t="e">
        <f t="shared" ref="K53:M53" si="32">K20/$AD$10</f>
        <v>#DIV/0!</v>
      </c>
      <c r="L53" s="450" t="e">
        <f t="shared" si="32"/>
        <v>#DIV/0!</v>
      </c>
      <c r="M53" s="450" t="e">
        <f t="shared" si="32"/>
        <v>#DIV/0!</v>
      </c>
      <c r="N53" s="202"/>
      <c r="O53" s="202"/>
      <c r="P53" s="202"/>
      <c r="Q53" s="202"/>
      <c r="R53" s="202"/>
      <c r="S53" s="202"/>
    </row>
    <row r="54" spans="1:19" ht="16">
      <c r="B54" s="699" t="s">
        <v>51</v>
      </c>
      <c r="C54" s="700"/>
      <c r="D54" s="222" t="e">
        <f t="shared" si="30"/>
        <v>#DIV/0!</v>
      </c>
      <c r="E54" s="450" t="e">
        <f t="shared" ref="E54:J54" si="33">E21/$AD$10</f>
        <v>#DIV/0!</v>
      </c>
      <c r="F54" s="450" t="e">
        <f t="shared" si="33"/>
        <v>#DIV/0!</v>
      </c>
      <c r="G54" s="450" t="e">
        <f t="shared" si="33"/>
        <v>#DIV/0!</v>
      </c>
      <c r="H54" s="450" t="e">
        <f t="shared" si="33"/>
        <v>#DIV/0!</v>
      </c>
      <c r="I54" s="450" t="e">
        <f t="shared" si="33"/>
        <v>#DIV/0!</v>
      </c>
      <c r="J54" s="450" t="e">
        <f t="shared" si="33"/>
        <v>#DIV/0!</v>
      </c>
      <c r="K54" s="450" t="e">
        <f t="shared" ref="K54:M54" si="34">K21/$AD$10</f>
        <v>#DIV/0!</v>
      </c>
      <c r="L54" s="450" t="e">
        <f t="shared" si="34"/>
        <v>#DIV/0!</v>
      </c>
      <c r="M54" s="450" t="e">
        <f t="shared" si="34"/>
        <v>#DIV/0!</v>
      </c>
    </row>
    <row r="55" spans="1:19" ht="16">
      <c r="B55" s="699" t="s">
        <v>52</v>
      </c>
      <c r="C55" s="700"/>
      <c r="D55" s="222" t="e">
        <f t="shared" si="30"/>
        <v>#DIV/0!</v>
      </c>
      <c r="E55" s="450" t="e">
        <f t="shared" ref="E55:J55" si="35">E22/$AD$10</f>
        <v>#DIV/0!</v>
      </c>
      <c r="F55" s="450" t="e">
        <f t="shared" si="35"/>
        <v>#DIV/0!</v>
      </c>
      <c r="G55" s="450" t="e">
        <f t="shared" si="35"/>
        <v>#DIV/0!</v>
      </c>
      <c r="H55" s="450" t="e">
        <f t="shared" si="35"/>
        <v>#DIV/0!</v>
      </c>
      <c r="I55" s="450" t="e">
        <f t="shared" si="35"/>
        <v>#DIV/0!</v>
      </c>
      <c r="J55" s="450" t="e">
        <f t="shared" si="35"/>
        <v>#DIV/0!</v>
      </c>
      <c r="K55" s="450" t="e">
        <f t="shared" ref="K55:M55" si="36">K22/$AD$10</f>
        <v>#DIV/0!</v>
      </c>
      <c r="L55" s="450" t="e">
        <f t="shared" si="36"/>
        <v>#DIV/0!</v>
      </c>
      <c r="M55" s="450" t="e">
        <f t="shared" si="36"/>
        <v>#DIV/0!</v>
      </c>
    </row>
    <row r="56" spans="1:19" ht="16">
      <c r="B56" s="235" t="s">
        <v>53</v>
      </c>
      <c r="C56" s="236"/>
      <c r="D56" s="237" t="e">
        <f t="shared" si="30"/>
        <v>#DIV/0!</v>
      </c>
      <c r="E56" s="450" t="e">
        <f t="shared" ref="E56:J56" si="37">E23/$AD$10</f>
        <v>#DIV/0!</v>
      </c>
      <c r="F56" s="450" t="e">
        <f t="shared" si="37"/>
        <v>#DIV/0!</v>
      </c>
      <c r="G56" s="450" t="e">
        <f t="shared" si="37"/>
        <v>#DIV/0!</v>
      </c>
      <c r="H56" s="450" t="e">
        <f t="shared" si="37"/>
        <v>#DIV/0!</v>
      </c>
      <c r="I56" s="450" t="e">
        <f t="shared" si="37"/>
        <v>#DIV/0!</v>
      </c>
      <c r="J56" s="450" t="e">
        <f t="shared" si="37"/>
        <v>#DIV/0!</v>
      </c>
      <c r="K56" s="450" t="e">
        <f t="shared" ref="K56:M56" si="38">K23/$AD$10</f>
        <v>#DIV/0!</v>
      </c>
      <c r="L56" s="450" t="e">
        <f t="shared" si="38"/>
        <v>#DIV/0!</v>
      </c>
      <c r="M56" s="450" t="e">
        <f t="shared" si="38"/>
        <v>#DIV/0!</v>
      </c>
    </row>
    <row r="57" spans="1:19" ht="16">
      <c r="B57" s="699" t="s">
        <v>54</v>
      </c>
      <c r="C57" s="700"/>
      <c r="D57" s="238" t="e">
        <f t="shared" si="30"/>
        <v>#DIV/0!</v>
      </c>
      <c r="E57" s="450" t="e">
        <f t="shared" ref="E57:J57" si="39">E24/$AD$10</f>
        <v>#DIV/0!</v>
      </c>
      <c r="F57" s="450" t="e">
        <f t="shared" si="39"/>
        <v>#DIV/0!</v>
      </c>
      <c r="G57" s="450" t="e">
        <f t="shared" si="39"/>
        <v>#DIV/0!</v>
      </c>
      <c r="H57" s="450" t="e">
        <f t="shared" si="39"/>
        <v>#DIV/0!</v>
      </c>
      <c r="I57" s="450" t="e">
        <f t="shared" si="39"/>
        <v>#DIV/0!</v>
      </c>
      <c r="J57" s="450" t="e">
        <f t="shared" si="39"/>
        <v>#DIV/0!</v>
      </c>
      <c r="K57" s="450" t="e">
        <f t="shared" ref="K57:M57" si="40">K24/$AD$10</f>
        <v>#DIV/0!</v>
      </c>
      <c r="L57" s="450" t="e">
        <f t="shared" si="40"/>
        <v>#DIV/0!</v>
      </c>
      <c r="M57" s="450" t="e">
        <f t="shared" si="40"/>
        <v>#DIV/0!</v>
      </c>
    </row>
    <row r="58" spans="1:19" ht="16">
      <c r="B58" s="684" t="s">
        <v>83</v>
      </c>
      <c r="C58" s="704"/>
      <c r="D58" s="239" t="e">
        <f t="shared" si="30"/>
        <v>#DIV/0!</v>
      </c>
      <c r="E58" s="450" t="e">
        <f t="shared" ref="E58:J58" si="41">E25/$AD$10</f>
        <v>#DIV/0!</v>
      </c>
      <c r="F58" s="450" t="e">
        <f t="shared" si="41"/>
        <v>#DIV/0!</v>
      </c>
      <c r="G58" s="450" t="e">
        <f t="shared" si="41"/>
        <v>#DIV/0!</v>
      </c>
      <c r="H58" s="450" t="e">
        <f t="shared" si="41"/>
        <v>#DIV/0!</v>
      </c>
      <c r="I58" s="450" t="e">
        <f t="shared" si="41"/>
        <v>#DIV/0!</v>
      </c>
      <c r="J58" s="450" t="e">
        <f t="shared" si="41"/>
        <v>#DIV/0!</v>
      </c>
      <c r="K58" s="450" t="e">
        <f t="shared" ref="K58:M58" si="42">K25/$AD$10</f>
        <v>#DIV/0!</v>
      </c>
      <c r="L58" s="450" t="e">
        <f t="shared" si="42"/>
        <v>#DIV/0!</v>
      </c>
      <c r="M58" s="450" t="e">
        <f t="shared" si="42"/>
        <v>#DIV/0!</v>
      </c>
    </row>
    <row r="59" spans="1:19" ht="16">
      <c r="B59" s="179" t="s">
        <v>56</v>
      </c>
      <c r="C59" s="180">
        <v>0</v>
      </c>
      <c r="D59" s="240" t="e">
        <f t="shared" si="30"/>
        <v>#DIV/0!</v>
      </c>
      <c r="E59" s="450" t="e">
        <f t="shared" ref="E59:J59" si="43">E26/$AD$10</f>
        <v>#DIV/0!</v>
      </c>
      <c r="F59" s="450" t="e">
        <f t="shared" si="43"/>
        <v>#DIV/0!</v>
      </c>
      <c r="G59" s="450" t="e">
        <f t="shared" si="43"/>
        <v>#DIV/0!</v>
      </c>
      <c r="H59" s="450" t="e">
        <f t="shared" si="43"/>
        <v>#DIV/0!</v>
      </c>
      <c r="I59" s="450" t="e">
        <f t="shared" si="43"/>
        <v>#DIV/0!</v>
      </c>
      <c r="J59" s="450" t="e">
        <f t="shared" si="43"/>
        <v>#DIV/0!</v>
      </c>
      <c r="K59" s="450" t="e">
        <f t="shared" ref="K59:M59" si="44">K26/$AD$10</f>
        <v>#DIV/0!</v>
      </c>
      <c r="L59" s="450" t="e">
        <f t="shared" si="44"/>
        <v>#DIV/0!</v>
      </c>
      <c r="M59" s="450" t="e">
        <f t="shared" si="44"/>
        <v>#DIV/0!</v>
      </c>
    </row>
    <row r="60" spans="1:19" ht="17" thickBot="1">
      <c r="B60" s="686" t="s">
        <v>57</v>
      </c>
      <c r="C60" s="687"/>
      <c r="D60" s="241" t="e">
        <f>D59+D58</f>
        <v>#DIV/0!</v>
      </c>
      <c r="E60" s="450" t="e">
        <f t="shared" ref="E60:J60" si="45">E27/$AD$10</f>
        <v>#DIV/0!</v>
      </c>
      <c r="F60" s="450" t="e">
        <f t="shared" si="45"/>
        <v>#DIV/0!</v>
      </c>
      <c r="G60" s="450" t="e">
        <f t="shared" si="45"/>
        <v>#DIV/0!</v>
      </c>
      <c r="H60" s="450" t="e">
        <f t="shared" si="45"/>
        <v>#DIV/0!</v>
      </c>
      <c r="I60" s="450" t="e">
        <f t="shared" si="45"/>
        <v>#DIV/0!</v>
      </c>
      <c r="J60" s="450" t="e">
        <f t="shared" si="45"/>
        <v>#DIV/0!</v>
      </c>
      <c r="K60" s="450" t="e">
        <f t="shared" ref="K60:M60" si="46">K27/$AD$10</f>
        <v>#DIV/0!</v>
      </c>
      <c r="L60" s="450" t="e">
        <f t="shared" si="46"/>
        <v>#DIV/0!</v>
      </c>
      <c r="M60" s="450" t="e">
        <f t="shared" si="46"/>
        <v>#DIV/0!</v>
      </c>
    </row>
    <row r="61" spans="1:19" ht="14" thickTop="1"/>
    <row r="64" spans="1:19" ht="14">
      <c r="A64" s="707" t="s">
        <v>64</v>
      </c>
      <c r="B64" s="708"/>
      <c r="C64" s="708"/>
      <c r="D64" s="219" t="s">
        <v>82</v>
      </c>
      <c r="E64" s="220">
        <f>E47</f>
        <v>2022</v>
      </c>
      <c r="F64" s="220">
        <f>F47</f>
        <v>2023</v>
      </c>
      <c r="G64" s="220">
        <f>G47</f>
        <v>2024</v>
      </c>
      <c r="H64" s="220">
        <f>H47</f>
        <v>2025</v>
      </c>
      <c r="I64" s="220">
        <f>I47</f>
        <v>2026</v>
      </c>
      <c r="J64" s="446">
        <f>J14</f>
        <v>2027</v>
      </c>
      <c r="K64" s="446">
        <f>K14</f>
        <v>2028</v>
      </c>
      <c r="L64" s="446">
        <f>L14</f>
        <v>2029</v>
      </c>
      <c r="M64" s="446">
        <f>M14</f>
        <v>2030</v>
      </c>
    </row>
    <row r="65" spans="2:13" ht="14">
      <c r="B65" s="690" t="s">
        <v>46</v>
      </c>
      <c r="C65" s="691"/>
      <c r="D65" s="457" t="e">
        <f>SUM(E65:J65)</f>
        <v>#DIV/0!</v>
      </c>
      <c r="E65" s="457" t="e">
        <f>IF($AG$8="NIH",E48*1,E48*0)</f>
        <v>#DIV/0!</v>
      </c>
      <c r="F65" s="457" t="e">
        <f t="shared" ref="F65:J65" si="47">IF($AG$8="NIH",F48*1,F48*0)</f>
        <v>#DIV/0!</v>
      </c>
      <c r="G65" s="457" t="e">
        <f t="shared" si="47"/>
        <v>#DIV/0!</v>
      </c>
      <c r="H65" s="457" t="e">
        <f t="shared" si="47"/>
        <v>#DIV/0!</v>
      </c>
      <c r="I65" s="457" t="e">
        <f t="shared" si="47"/>
        <v>#DIV/0!</v>
      </c>
      <c r="J65" s="457" t="e">
        <f t="shared" si="47"/>
        <v>#DIV/0!</v>
      </c>
      <c r="K65" s="457" t="e">
        <f t="shared" ref="K65:M65" si="48">IF($AG$8="NIH",K48*1,K48*0)</f>
        <v>#DIV/0!</v>
      </c>
      <c r="L65" s="457" t="e">
        <f t="shared" si="48"/>
        <v>#DIV/0!</v>
      </c>
      <c r="M65" s="457" t="e">
        <f t="shared" si="48"/>
        <v>#DIV/0!</v>
      </c>
    </row>
    <row r="66" spans="2:13" ht="14">
      <c r="B66" s="692" t="s">
        <v>47</v>
      </c>
      <c r="C66" s="693"/>
      <c r="D66" s="457" t="e">
        <f t="shared" ref="D66:D77" si="49">SUM(E66:J66)</f>
        <v>#DIV/0!</v>
      </c>
      <c r="E66" s="457" t="e">
        <f t="shared" ref="E66:J73" si="50">IF($AG$8="NIH",E49*1,E49*0)</f>
        <v>#DIV/0!</v>
      </c>
      <c r="F66" s="457" t="e">
        <f t="shared" si="50"/>
        <v>#DIV/0!</v>
      </c>
      <c r="G66" s="457" t="e">
        <f t="shared" si="50"/>
        <v>#DIV/0!</v>
      </c>
      <c r="H66" s="457" t="e">
        <f t="shared" si="50"/>
        <v>#DIV/0!</v>
      </c>
      <c r="I66" s="457" t="e">
        <f t="shared" si="50"/>
        <v>#DIV/0!</v>
      </c>
      <c r="J66" s="457" t="e">
        <f t="shared" si="50"/>
        <v>#DIV/0!</v>
      </c>
      <c r="K66" s="457" t="e">
        <f t="shared" ref="K66:M66" si="51">IF($AG$8="NIH",K49*1,K49*0)</f>
        <v>#DIV/0!</v>
      </c>
      <c r="L66" s="457" t="e">
        <f t="shared" si="51"/>
        <v>#DIV/0!</v>
      </c>
      <c r="M66" s="457" t="e">
        <f t="shared" si="51"/>
        <v>#DIV/0!</v>
      </c>
    </row>
    <row r="67" spans="2:13" ht="14">
      <c r="B67" s="694" t="s">
        <v>48</v>
      </c>
      <c r="C67" s="695"/>
      <c r="D67" s="457" t="e">
        <f t="shared" si="49"/>
        <v>#DIV/0!</v>
      </c>
      <c r="E67" s="457" t="e">
        <f t="shared" si="50"/>
        <v>#DIV/0!</v>
      </c>
      <c r="F67" s="457" t="e">
        <f t="shared" si="50"/>
        <v>#DIV/0!</v>
      </c>
      <c r="G67" s="457" t="e">
        <f t="shared" si="50"/>
        <v>#DIV/0!</v>
      </c>
      <c r="H67" s="457" t="e">
        <f t="shared" si="50"/>
        <v>#DIV/0!</v>
      </c>
      <c r="I67" s="457" t="e">
        <f t="shared" si="50"/>
        <v>#DIV/0!</v>
      </c>
      <c r="J67" s="457" t="e">
        <f t="shared" si="50"/>
        <v>#DIV/0!</v>
      </c>
      <c r="K67" s="457" t="e">
        <f t="shared" ref="K67:M67" si="52">IF($AG$8="NIH",K50*1,K50*0)</f>
        <v>#DIV/0!</v>
      </c>
      <c r="L67" s="457" t="e">
        <f t="shared" si="52"/>
        <v>#DIV/0!</v>
      </c>
      <c r="M67" s="457" t="e">
        <f t="shared" si="52"/>
        <v>#DIV/0!</v>
      </c>
    </row>
    <row r="68" spans="2:13" ht="14">
      <c r="B68" s="684" t="s">
        <v>49</v>
      </c>
      <c r="C68" s="696"/>
      <c r="D68" s="457" t="e">
        <f t="shared" si="49"/>
        <v>#DIV/0!</v>
      </c>
      <c r="E68" s="457" t="e">
        <f t="shared" si="50"/>
        <v>#DIV/0!</v>
      </c>
      <c r="F68" s="457" t="e">
        <f t="shared" si="50"/>
        <v>#DIV/0!</v>
      </c>
      <c r="G68" s="457" t="e">
        <f t="shared" si="50"/>
        <v>#DIV/0!</v>
      </c>
      <c r="H68" s="457" t="e">
        <f t="shared" si="50"/>
        <v>#DIV/0!</v>
      </c>
      <c r="I68" s="457" t="e">
        <f t="shared" si="50"/>
        <v>#DIV/0!</v>
      </c>
      <c r="J68" s="457" t="e">
        <f t="shared" si="50"/>
        <v>#DIV/0!</v>
      </c>
      <c r="K68" s="457" t="e">
        <f t="shared" ref="K68:M68" si="53">IF($AG$8="NIH",K51*1,K51*0)</f>
        <v>#DIV/0!</v>
      </c>
      <c r="L68" s="457" t="e">
        <f t="shared" si="53"/>
        <v>#DIV/0!</v>
      </c>
      <c r="M68" s="457" t="e">
        <f t="shared" si="53"/>
        <v>#DIV/0!</v>
      </c>
    </row>
    <row r="69" spans="2:13" ht="14">
      <c r="B69" s="684" t="str">
        <f>IF(B76="NO","Other Direct Cost(must include VAT)","Other Directs Cost(should exclude VAT)")</f>
        <v>Other Direct Cost(must include VAT)</v>
      </c>
      <c r="C69" s="697"/>
      <c r="D69" s="457" t="e">
        <f t="shared" si="49"/>
        <v>#DIV/0!</v>
      </c>
      <c r="E69" s="457" t="e">
        <f t="shared" si="50"/>
        <v>#DIV/0!</v>
      </c>
      <c r="F69" s="457" t="e">
        <f t="shared" si="50"/>
        <v>#DIV/0!</v>
      </c>
      <c r="G69" s="457" t="e">
        <f t="shared" si="50"/>
        <v>#DIV/0!</v>
      </c>
      <c r="H69" s="457" t="e">
        <f t="shared" si="50"/>
        <v>#DIV/0!</v>
      </c>
      <c r="I69" s="457" t="e">
        <f t="shared" si="50"/>
        <v>#DIV/0!</v>
      </c>
      <c r="J69" s="457" t="e">
        <f t="shared" si="50"/>
        <v>#DIV/0!</v>
      </c>
      <c r="K69" s="457" t="e">
        <f t="shared" ref="K69:M69" si="54">IF($AG$8="NIH",K52*1,K52*0)</f>
        <v>#DIV/0!</v>
      </c>
      <c r="L69" s="457" t="e">
        <f t="shared" si="54"/>
        <v>#DIV/0!</v>
      </c>
      <c r="M69" s="457" t="e">
        <f t="shared" si="54"/>
        <v>#DIV/0!</v>
      </c>
    </row>
    <row r="70" spans="2:13" ht="14">
      <c r="B70" s="699" t="s">
        <v>50</v>
      </c>
      <c r="C70" s="700"/>
      <c r="D70" s="457" t="e">
        <f t="shared" si="49"/>
        <v>#DIV/0!</v>
      </c>
      <c r="E70" s="457" t="e">
        <f t="shared" si="50"/>
        <v>#DIV/0!</v>
      </c>
      <c r="F70" s="457" t="e">
        <f t="shared" si="50"/>
        <v>#DIV/0!</v>
      </c>
      <c r="G70" s="457" t="e">
        <f t="shared" si="50"/>
        <v>#DIV/0!</v>
      </c>
      <c r="H70" s="457" t="e">
        <f t="shared" si="50"/>
        <v>#DIV/0!</v>
      </c>
      <c r="I70" s="457" t="e">
        <f t="shared" si="50"/>
        <v>#DIV/0!</v>
      </c>
      <c r="J70" s="457" t="e">
        <f t="shared" si="50"/>
        <v>#DIV/0!</v>
      </c>
      <c r="K70" s="457" t="e">
        <f t="shared" ref="K70:M70" si="55">IF($AG$8="NIH",K53*1,K53*0)</f>
        <v>#DIV/0!</v>
      </c>
      <c r="L70" s="457" t="e">
        <f t="shared" si="55"/>
        <v>#DIV/0!</v>
      </c>
      <c r="M70" s="457" t="e">
        <f t="shared" si="55"/>
        <v>#DIV/0!</v>
      </c>
    </row>
    <row r="71" spans="2:13" ht="14">
      <c r="B71" s="699" t="s">
        <v>51</v>
      </c>
      <c r="C71" s="700"/>
      <c r="D71" s="457" t="e">
        <f t="shared" si="49"/>
        <v>#DIV/0!</v>
      </c>
      <c r="E71" s="457" t="e">
        <f t="shared" si="50"/>
        <v>#DIV/0!</v>
      </c>
      <c r="F71" s="457" t="e">
        <f t="shared" si="50"/>
        <v>#DIV/0!</v>
      </c>
      <c r="G71" s="457" t="e">
        <f t="shared" si="50"/>
        <v>#DIV/0!</v>
      </c>
      <c r="H71" s="457" t="e">
        <f t="shared" si="50"/>
        <v>#DIV/0!</v>
      </c>
      <c r="I71" s="457" t="e">
        <f t="shared" si="50"/>
        <v>#DIV/0!</v>
      </c>
      <c r="J71" s="457" t="e">
        <f t="shared" si="50"/>
        <v>#DIV/0!</v>
      </c>
      <c r="K71" s="457" t="e">
        <f t="shared" ref="K71:M71" si="56">IF($AG$8="NIH",K54*1,K54*0)</f>
        <v>#DIV/0!</v>
      </c>
      <c r="L71" s="457" t="e">
        <f t="shared" si="56"/>
        <v>#DIV/0!</v>
      </c>
      <c r="M71" s="457" t="e">
        <f t="shared" si="56"/>
        <v>#DIV/0!</v>
      </c>
    </row>
    <row r="72" spans="2:13" ht="14">
      <c r="B72" s="699" t="s">
        <v>52</v>
      </c>
      <c r="C72" s="700"/>
      <c r="D72" s="457" t="e">
        <f t="shared" si="49"/>
        <v>#DIV/0!</v>
      </c>
      <c r="E72" s="457" t="e">
        <f t="shared" si="50"/>
        <v>#DIV/0!</v>
      </c>
      <c r="F72" s="457" t="e">
        <f t="shared" si="50"/>
        <v>#DIV/0!</v>
      </c>
      <c r="G72" s="457" t="e">
        <f t="shared" si="50"/>
        <v>#DIV/0!</v>
      </c>
      <c r="H72" s="457" t="e">
        <f t="shared" si="50"/>
        <v>#DIV/0!</v>
      </c>
      <c r="I72" s="457" t="e">
        <f t="shared" si="50"/>
        <v>#DIV/0!</v>
      </c>
      <c r="J72" s="457" t="e">
        <f t="shared" si="50"/>
        <v>#DIV/0!</v>
      </c>
      <c r="K72" s="457" t="e">
        <f t="shared" ref="K72:M72" si="57">IF($AG$8="NIH",K55*1,K55*0)</f>
        <v>#DIV/0!</v>
      </c>
      <c r="L72" s="457" t="e">
        <f t="shared" si="57"/>
        <v>#DIV/0!</v>
      </c>
      <c r="M72" s="457" t="e">
        <f t="shared" si="57"/>
        <v>#DIV/0!</v>
      </c>
    </row>
    <row r="73" spans="2:13" ht="14">
      <c r="B73" s="235" t="s">
        <v>53</v>
      </c>
      <c r="C73" s="451"/>
      <c r="D73" s="457" t="e">
        <f t="shared" si="49"/>
        <v>#DIV/0!</v>
      </c>
      <c r="E73" s="457" t="e">
        <f t="shared" si="50"/>
        <v>#DIV/0!</v>
      </c>
      <c r="F73" s="457" t="e">
        <f t="shared" si="50"/>
        <v>#DIV/0!</v>
      </c>
      <c r="G73" s="457" t="e">
        <f t="shared" si="50"/>
        <v>#DIV/0!</v>
      </c>
      <c r="H73" s="457" t="e">
        <f t="shared" si="50"/>
        <v>#DIV/0!</v>
      </c>
      <c r="I73" s="457" t="e">
        <f t="shared" si="50"/>
        <v>#DIV/0!</v>
      </c>
      <c r="J73" s="457" t="e">
        <f t="shared" si="50"/>
        <v>#DIV/0!</v>
      </c>
      <c r="K73" s="457" t="e">
        <f t="shared" ref="K73:M73" si="58">IF($AG$8="NIH",K56*1,K56*0)</f>
        <v>#DIV/0!</v>
      </c>
      <c r="L73" s="457" t="e">
        <f t="shared" si="58"/>
        <v>#DIV/0!</v>
      </c>
      <c r="M73" s="457" t="e">
        <f t="shared" si="58"/>
        <v>#DIV/0!</v>
      </c>
    </row>
    <row r="74" spans="2:13" ht="14">
      <c r="B74" s="699" t="s">
        <v>54</v>
      </c>
      <c r="C74" s="700"/>
      <c r="D74" s="457" t="e">
        <f t="shared" si="49"/>
        <v>#DIV/0!</v>
      </c>
      <c r="E74" s="457" t="e">
        <f>E80*0.08</f>
        <v>#DIV/0!</v>
      </c>
      <c r="F74" s="457" t="e">
        <f t="shared" ref="F74:J74" si="59">F80*0.08</f>
        <v>#DIV/0!</v>
      </c>
      <c r="G74" s="457" t="e">
        <f t="shared" si="59"/>
        <v>#DIV/0!</v>
      </c>
      <c r="H74" s="457" t="e">
        <f t="shared" si="59"/>
        <v>#DIV/0!</v>
      </c>
      <c r="I74" s="457" t="e">
        <f t="shared" si="59"/>
        <v>#DIV/0!</v>
      </c>
      <c r="J74" s="457" t="e">
        <f t="shared" si="59"/>
        <v>#DIV/0!</v>
      </c>
      <c r="K74" s="457" t="e">
        <f t="shared" ref="K74:M74" si="60">K80*0.08</f>
        <v>#DIV/0!</v>
      </c>
      <c r="L74" s="457" t="e">
        <f t="shared" si="60"/>
        <v>#DIV/0!</v>
      </c>
      <c r="M74" s="457" t="e">
        <f t="shared" si="60"/>
        <v>#DIV/0!</v>
      </c>
    </row>
    <row r="75" spans="2:13" ht="14">
      <c r="B75" s="684" t="s">
        <v>55</v>
      </c>
      <c r="C75" s="685"/>
      <c r="D75" s="457" t="e">
        <f t="shared" si="49"/>
        <v>#DIV/0!</v>
      </c>
      <c r="E75" s="457" t="e">
        <f>SUM(E73:E74)</f>
        <v>#DIV/0!</v>
      </c>
      <c r="F75" s="457" t="e">
        <f t="shared" ref="F75:J75" si="61">SUM(F73:F74)</f>
        <v>#DIV/0!</v>
      </c>
      <c r="G75" s="457" t="e">
        <f t="shared" si="61"/>
        <v>#DIV/0!</v>
      </c>
      <c r="H75" s="457" t="e">
        <f t="shared" si="61"/>
        <v>#DIV/0!</v>
      </c>
      <c r="I75" s="457" t="e">
        <f t="shared" si="61"/>
        <v>#DIV/0!</v>
      </c>
      <c r="J75" s="457" t="e">
        <f t="shared" si="61"/>
        <v>#DIV/0!</v>
      </c>
      <c r="K75" s="457" t="e">
        <f t="shared" ref="K75:M75" si="62">SUM(K73:K74)</f>
        <v>#DIV/0!</v>
      </c>
      <c r="L75" s="457" t="e">
        <f t="shared" si="62"/>
        <v>#DIV/0!</v>
      </c>
      <c r="M75" s="457" t="e">
        <f t="shared" si="62"/>
        <v>#DIV/0!</v>
      </c>
    </row>
    <row r="76" spans="2:13" ht="14">
      <c r="B76" s="179" t="s">
        <v>56</v>
      </c>
      <c r="C76" s="180">
        <v>0</v>
      </c>
      <c r="D76" s="457">
        <f t="shared" si="49"/>
        <v>0</v>
      </c>
      <c r="E76" s="452"/>
      <c r="F76" s="452"/>
      <c r="G76" s="452"/>
      <c r="H76" s="452"/>
      <c r="I76" s="452"/>
      <c r="J76" s="452"/>
      <c r="K76" s="452"/>
      <c r="L76" s="452"/>
      <c r="M76" s="452"/>
    </row>
    <row r="77" spans="2:13" ht="17" thickBot="1">
      <c r="B77" s="686" t="s">
        <v>57</v>
      </c>
      <c r="C77" s="687"/>
      <c r="D77" s="457" t="e">
        <f t="shared" si="49"/>
        <v>#DIV/0!</v>
      </c>
      <c r="E77" s="457" t="e">
        <f>E75+E76</f>
        <v>#DIV/0!</v>
      </c>
      <c r="F77" s="457" t="e">
        <f t="shared" ref="F77:J77" si="63">F75+F76</f>
        <v>#DIV/0!</v>
      </c>
      <c r="G77" s="457" t="e">
        <f t="shared" si="63"/>
        <v>#DIV/0!</v>
      </c>
      <c r="H77" s="457" t="e">
        <f t="shared" si="63"/>
        <v>#DIV/0!</v>
      </c>
      <c r="I77" s="457" t="e">
        <f t="shared" si="63"/>
        <v>#DIV/0!</v>
      </c>
      <c r="J77" s="457" t="e">
        <f t="shared" si="63"/>
        <v>#DIV/0!</v>
      </c>
      <c r="K77" s="457" t="e">
        <f t="shared" ref="K77:M77" si="64">K75+K76</f>
        <v>#DIV/0!</v>
      </c>
      <c r="L77" s="457" t="e">
        <f t="shared" si="64"/>
        <v>#DIV/0!</v>
      </c>
      <c r="M77" s="457" t="e">
        <f t="shared" si="64"/>
        <v>#DIV/0!</v>
      </c>
    </row>
    <row r="78" spans="2:13" ht="14" thickTop="1"/>
    <row r="80" spans="2:13">
      <c r="E80" s="205" t="e">
        <f>E73-E68-'Equipment &amp; Subs'!Q53-'Equipment &amp; Subs'!C80</f>
        <v>#DIV/0!</v>
      </c>
      <c r="F80" s="205" t="e">
        <f>F73-F68-'Equipment &amp; Subs'!R53-'Equipment &amp; Subs'!D80</f>
        <v>#DIV/0!</v>
      </c>
      <c r="G80" s="205" t="e">
        <f>G73-G68-'Equipment &amp; Subs'!S53-'Equipment &amp; Subs'!E80</f>
        <v>#DIV/0!</v>
      </c>
      <c r="H80" s="205" t="e">
        <f>H73-H68-'Equipment &amp; Subs'!T53-'Equipment &amp; Subs'!F80</f>
        <v>#DIV/0!</v>
      </c>
      <c r="I80" s="205" t="e">
        <f>I73-I68-'Equipment &amp; Subs'!U53-'Equipment &amp; Subs'!G80</f>
        <v>#DIV/0!</v>
      </c>
      <c r="J80" s="205" t="e">
        <f>J73-J68-'Equipment &amp; Subs'!V53-'Equipment &amp; Subs'!H80</f>
        <v>#DIV/0!</v>
      </c>
      <c r="K80" s="205" t="e">
        <f>K73-K68-'Equipment &amp; Subs'!W53-'Equipment &amp; Subs'!I80</f>
        <v>#DIV/0!</v>
      </c>
      <c r="L80" s="205" t="e">
        <f>L73-L68-'Equipment &amp; Subs'!X53-'Equipment &amp; Subs'!J80</f>
        <v>#DIV/0!</v>
      </c>
      <c r="M80" s="205" t="e">
        <f>M73-M68-'Equipment &amp; Subs'!Y53-'Equipment &amp; Subs'!K80</f>
        <v>#DIV/0!</v>
      </c>
    </row>
    <row r="84" spans="2:13">
      <c r="C84" s="458" t="s">
        <v>94</v>
      </c>
      <c r="D84" s="459" t="e">
        <f>D74/D73</f>
        <v>#DIV/0!</v>
      </c>
    </row>
    <row r="88" spans="2:13" ht="14">
      <c r="B88" s="688" t="s">
        <v>95</v>
      </c>
      <c r="C88" s="689"/>
      <c r="D88" s="219" t="s">
        <v>82</v>
      </c>
      <c r="E88" s="220">
        <f>E14</f>
        <v>2022</v>
      </c>
      <c r="F88" s="220">
        <f>E88+1</f>
        <v>2023</v>
      </c>
      <c r="G88" s="220">
        <f t="shared" ref="G88:M88" si="65">F88+1</f>
        <v>2024</v>
      </c>
      <c r="H88" s="220">
        <f t="shared" si="65"/>
        <v>2025</v>
      </c>
      <c r="I88" s="220">
        <f t="shared" si="65"/>
        <v>2026</v>
      </c>
      <c r="J88" s="220">
        <f t="shared" si="65"/>
        <v>2027</v>
      </c>
      <c r="K88" s="220">
        <f t="shared" si="65"/>
        <v>2028</v>
      </c>
      <c r="L88" s="220">
        <f t="shared" si="65"/>
        <v>2029</v>
      </c>
      <c r="M88" s="220">
        <f t="shared" si="65"/>
        <v>2030</v>
      </c>
    </row>
    <row r="89" spans="2:13" ht="14">
      <c r="B89" s="690" t="s">
        <v>46</v>
      </c>
      <c r="C89" s="691"/>
      <c r="D89" s="457" t="e">
        <f>SUM(E89:J89)</f>
        <v>#DIV/0!</v>
      </c>
      <c r="E89" s="457" t="e">
        <f>IF($AG$8="BMGF",E48*1,E48*0)</f>
        <v>#DIV/0!</v>
      </c>
      <c r="F89" s="457" t="e">
        <f t="shared" ref="F89:J89" si="66">IF($AG$8="BMGF",F48*1,F48*0)</f>
        <v>#DIV/0!</v>
      </c>
      <c r="G89" s="457" t="e">
        <f t="shared" si="66"/>
        <v>#DIV/0!</v>
      </c>
      <c r="H89" s="457" t="e">
        <f t="shared" si="66"/>
        <v>#DIV/0!</v>
      </c>
      <c r="I89" s="457" t="e">
        <f t="shared" si="66"/>
        <v>#DIV/0!</v>
      </c>
      <c r="J89" s="457" t="e">
        <f t="shared" si="66"/>
        <v>#DIV/0!</v>
      </c>
      <c r="K89" s="457" t="e">
        <f t="shared" ref="K89:M89" si="67">IF($AG$8="BMGF",K48*1,K48*0)</f>
        <v>#DIV/0!</v>
      </c>
      <c r="L89" s="457" t="e">
        <f t="shared" si="67"/>
        <v>#DIV/0!</v>
      </c>
      <c r="M89" s="457" t="e">
        <f t="shared" si="67"/>
        <v>#DIV/0!</v>
      </c>
    </row>
    <row r="90" spans="2:13" ht="14">
      <c r="B90" s="692" t="s">
        <v>47</v>
      </c>
      <c r="C90" s="693"/>
      <c r="D90" s="457" t="e">
        <f t="shared" ref="D90:D101" si="68">SUM(E90:J90)</f>
        <v>#DIV/0!</v>
      </c>
      <c r="E90" s="457" t="e">
        <f t="shared" ref="E90:J97" si="69">IF($AG$8="BMGF",E49*1,E49*0)</f>
        <v>#DIV/0!</v>
      </c>
      <c r="F90" s="457" t="e">
        <f t="shared" si="69"/>
        <v>#DIV/0!</v>
      </c>
      <c r="G90" s="457" t="e">
        <f t="shared" si="69"/>
        <v>#DIV/0!</v>
      </c>
      <c r="H90" s="457" t="e">
        <f t="shared" si="69"/>
        <v>#DIV/0!</v>
      </c>
      <c r="I90" s="457" t="e">
        <f t="shared" si="69"/>
        <v>#DIV/0!</v>
      </c>
      <c r="J90" s="457" t="e">
        <f t="shared" si="69"/>
        <v>#DIV/0!</v>
      </c>
      <c r="K90" s="457" t="e">
        <f t="shared" ref="K90:M90" si="70">IF($AG$8="BMGF",K49*1,K49*0)</f>
        <v>#DIV/0!</v>
      </c>
      <c r="L90" s="457" t="e">
        <f t="shared" si="70"/>
        <v>#DIV/0!</v>
      </c>
      <c r="M90" s="457" t="e">
        <f t="shared" si="70"/>
        <v>#DIV/0!</v>
      </c>
    </row>
    <row r="91" spans="2:13" ht="14">
      <c r="B91" s="694" t="s">
        <v>48</v>
      </c>
      <c r="C91" s="695"/>
      <c r="D91" s="457" t="e">
        <f t="shared" si="68"/>
        <v>#DIV/0!</v>
      </c>
      <c r="E91" s="457" t="e">
        <f t="shared" si="69"/>
        <v>#DIV/0!</v>
      </c>
      <c r="F91" s="457" t="e">
        <f t="shared" si="69"/>
        <v>#DIV/0!</v>
      </c>
      <c r="G91" s="457" t="e">
        <f t="shared" si="69"/>
        <v>#DIV/0!</v>
      </c>
      <c r="H91" s="457" t="e">
        <f t="shared" si="69"/>
        <v>#DIV/0!</v>
      </c>
      <c r="I91" s="457" t="e">
        <f t="shared" si="69"/>
        <v>#DIV/0!</v>
      </c>
      <c r="J91" s="457" t="e">
        <f t="shared" si="69"/>
        <v>#DIV/0!</v>
      </c>
      <c r="K91" s="457" t="e">
        <f t="shared" ref="K91:M91" si="71">IF($AG$8="BMGF",K50*1,K50*0)</f>
        <v>#DIV/0!</v>
      </c>
      <c r="L91" s="457" t="e">
        <f t="shared" si="71"/>
        <v>#DIV/0!</v>
      </c>
      <c r="M91" s="457" t="e">
        <f t="shared" si="71"/>
        <v>#DIV/0!</v>
      </c>
    </row>
    <row r="92" spans="2:13" ht="14">
      <c r="B92" s="684" t="s">
        <v>49</v>
      </c>
      <c r="C92" s="696"/>
      <c r="D92" s="457" t="e">
        <f t="shared" si="68"/>
        <v>#DIV/0!</v>
      </c>
      <c r="E92" s="457" t="e">
        <f t="shared" si="69"/>
        <v>#DIV/0!</v>
      </c>
      <c r="F92" s="457" t="e">
        <f t="shared" si="69"/>
        <v>#DIV/0!</v>
      </c>
      <c r="G92" s="457" t="e">
        <f t="shared" si="69"/>
        <v>#DIV/0!</v>
      </c>
      <c r="H92" s="457" t="e">
        <f t="shared" si="69"/>
        <v>#DIV/0!</v>
      </c>
      <c r="I92" s="457" t="e">
        <f t="shared" si="69"/>
        <v>#DIV/0!</v>
      </c>
      <c r="J92" s="457" t="e">
        <f t="shared" si="69"/>
        <v>#DIV/0!</v>
      </c>
      <c r="K92" s="457" t="e">
        <f t="shared" ref="K92:M92" si="72">IF($AG$8="BMGF",K51*1,K51*0)</f>
        <v>#DIV/0!</v>
      </c>
      <c r="L92" s="457" t="e">
        <f t="shared" si="72"/>
        <v>#DIV/0!</v>
      </c>
      <c r="M92" s="457" t="e">
        <f t="shared" si="72"/>
        <v>#DIV/0!</v>
      </c>
    </row>
    <row r="93" spans="2:13" ht="14">
      <c r="B93" s="684" t="str">
        <f>IF(B100="NO","Other Direct Cost(must include VAT)","Other Directs Cost(should exclude VAT)")</f>
        <v>Other Direct Cost(must include VAT)</v>
      </c>
      <c r="C93" s="697"/>
      <c r="D93" s="457" t="e">
        <f t="shared" si="68"/>
        <v>#DIV/0!</v>
      </c>
      <c r="E93" s="457" t="e">
        <f t="shared" si="69"/>
        <v>#DIV/0!</v>
      </c>
      <c r="F93" s="457" t="e">
        <f t="shared" si="69"/>
        <v>#DIV/0!</v>
      </c>
      <c r="G93" s="457" t="e">
        <f t="shared" si="69"/>
        <v>#DIV/0!</v>
      </c>
      <c r="H93" s="457" t="e">
        <f t="shared" si="69"/>
        <v>#DIV/0!</v>
      </c>
      <c r="I93" s="457" t="e">
        <f t="shared" si="69"/>
        <v>#DIV/0!</v>
      </c>
      <c r="J93" s="457" t="e">
        <f t="shared" si="69"/>
        <v>#DIV/0!</v>
      </c>
      <c r="K93" s="457" t="e">
        <f t="shared" ref="K93:M93" si="73">IF($AG$8="BMGF",K52*1,K52*0)</f>
        <v>#DIV/0!</v>
      </c>
      <c r="L93" s="457" t="e">
        <f t="shared" si="73"/>
        <v>#DIV/0!</v>
      </c>
      <c r="M93" s="457" t="e">
        <f t="shared" si="73"/>
        <v>#DIV/0!</v>
      </c>
    </row>
    <row r="94" spans="2:13" ht="14">
      <c r="B94" s="699" t="s">
        <v>50</v>
      </c>
      <c r="C94" s="700"/>
      <c r="D94" s="457" t="e">
        <f t="shared" si="68"/>
        <v>#DIV/0!</v>
      </c>
      <c r="E94" s="457" t="e">
        <f t="shared" si="69"/>
        <v>#DIV/0!</v>
      </c>
      <c r="F94" s="457" t="e">
        <f t="shared" si="69"/>
        <v>#DIV/0!</v>
      </c>
      <c r="G94" s="457" t="e">
        <f t="shared" si="69"/>
        <v>#DIV/0!</v>
      </c>
      <c r="H94" s="457" t="e">
        <f t="shared" si="69"/>
        <v>#DIV/0!</v>
      </c>
      <c r="I94" s="457" t="e">
        <f t="shared" si="69"/>
        <v>#DIV/0!</v>
      </c>
      <c r="J94" s="457" t="e">
        <f t="shared" si="69"/>
        <v>#DIV/0!</v>
      </c>
      <c r="K94" s="457" t="e">
        <f t="shared" ref="K94:M94" si="74">IF($AG$8="BMGF",K53*1,K53*0)</f>
        <v>#DIV/0!</v>
      </c>
      <c r="L94" s="457" t="e">
        <f t="shared" si="74"/>
        <v>#DIV/0!</v>
      </c>
      <c r="M94" s="457" t="e">
        <f t="shared" si="74"/>
        <v>#DIV/0!</v>
      </c>
    </row>
    <row r="95" spans="2:13" ht="14">
      <c r="B95" s="699" t="s">
        <v>51</v>
      </c>
      <c r="C95" s="700"/>
      <c r="D95" s="457" t="e">
        <f t="shared" si="68"/>
        <v>#DIV/0!</v>
      </c>
      <c r="E95" s="457" t="e">
        <f t="shared" si="69"/>
        <v>#DIV/0!</v>
      </c>
      <c r="F95" s="457" t="e">
        <f t="shared" si="69"/>
        <v>#DIV/0!</v>
      </c>
      <c r="G95" s="457" t="e">
        <f t="shared" si="69"/>
        <v>#DIV/0!</v>
      </c>
      <c r="H95" s="457" t="e">
        <f t="shared" si="69"/>
        <v>#DIV/0!</v>
      </c>
      <c r="I95" s="457" t="e">
        <f t="shared" si="69"/>
        <v>#DIV/0!</v>
      </c>
      <c r="J95" s="457" t="e">
        <f t="shared" si="69"/>
        <v>#DIV/0!</v>
      </c>
      <c r="K95" s="457" t="e">
        <f t="shared" ref="K95:M95" si="75">IF($AG$8="BMGF",K54*1,K54*0)</f>
        <v>#DIV/0!</v>
      </c>
      <c r="L95" s="457" t="e">
        <f t="shared" si="75"/>
        <v>#DIV/0!</v>
      </c>
      <c r="M95" s="457" t="e">
        <f t="shared" si="75"/>
        <v>#DIV/0!</v>
      </c>
    </row>
    <row r="96" spans="2:13" ht="14">
      <c r="B96" s="699" t="s">
        <v>52</v>
      </c>
      <c r="C96" s="700"/>
      <c r="D96" s="457" t="e">
        <f t="shared" si="68"/>
        <v>#DIV/0!</v>
      </c>
      <c r="E96" s="457" t="e">
        <f t="shared" si="69"/>
        <v>#DIV/0!</v>
      </c>
      <c r="F96" s="457" t="e">
        <f t="shared" si="69"/>
        <v>#DIV/0!</v>
      </c>
      <c r="G96" s="457" t="e">
        <f t="shared" si="69"/>
        <v>#DIV/0!</v>
      </c>
      <c r="H96" s="457" t="e">
        <f t="shared" si="69"/>
        <v>#DIV/0!</v>
      </c>
      <c r="I96" s="457" t="e">
        <f t="shared" si="69"/>
        <v>#DIV/0!</v>
      </c>
      <c r="J96" s="457" t="e">
        <f t="shared" si="69"/>
        <v>#DIV/0!</v>
      </c>
      <c r="K96" s="457" t="e">
        <f t="shared" ref="K96:M96" si="76">IF($AG$8="BMGF",K55*1,K55*0)</f>
        <v>#DIV/0!</v>
      </c>
      <c r="L96" s="457" t="e">
        <f t="shared" si="76"/>
        <v>#DIV/0!</v>
      </c>
      <c r="M96" s="457" t="e">
        <f t="shared" si="76"/>
        <v>#DIV/0!</v>
      </c>
    </row>
    <row r="97" spans="2:13" ht="14">
      <c r="B97" s="235" t="s">
        <v>53</v>
      </c>
      <c r="C97" s="451"/>
      <c r="D97" s="457" t="e">
        <f t="shared" si="68"/>
        <v>#DIV/0!</v>
      </c>
      <c r="E97" s="457" t="e">
        <f t="shared" si="69"/>
        <v>#DIV/0!</v>
      </c>
      <c r="F97" s="457" t="e">
        <f t="shared" si="69"/>
        <v>#DIV/0!</v>
      </c>
      <c r="G97" s="457" t="e">
        <f t="shared" si="69"/>
        <v>#DIV/0!</v>
      </c>
      <c r="H97" s="457" t="e">
        <f t="shared" si="69"/>
        <v>#DIV/0!</v>
      </c>
      <c r="I97" s="457" t="e">
        <f t="shared" si="69"/>
        <v>#DIV/0!</v>
      </c>
      <c r="J97" s="457" t="e">
        <f t="shared" si="69"/>
        <v>#DIV/0!</v>
      </c>
      <c r="K97" s="457" t="e">
        <f t="shared" ref="K97:M97" si="77">IF($AG$8="BMGF",K56*1,K56*0)</f>
        <v>#DIV/0!</v>
      </c>
      <c r="L97" s="457" t="e">
        <f t="shared" si="77"/>
        <v>#DIV/0!</v>
      </c>
      <c r="M97" s="457" t="e">
        <f t="shared" si="77"/>
        <v>#DIV/0!</v>
      </c>
    </row>
    <row r="98" spans="2:13" ht="14">
      <c r="B98" s="699" t="s">
        <v>54</v>
      </c>
      <c r="C98" s="700"/>
      <c r="D98" s="457" t="e">
        <f t="shared" si="68"/>
        <v>#DIV/0!</v>
      </c>
      <c r="E98" s="457" t="e">
        <f>E97*15/100</f>
        <v>#DIV/0!</v>
      </c>
      <c r="F98" s="457" t="e">
        <f t="shared" ref="F98:J98" si="78">F97*15/100</f>
        <v>#DIV/0!</v>
      </c>
      <c r="G98" s="457" t="e">
        <f t="shared" si="78"/>
        <v>#DIV/0!</v>
      </c>
      <c r="H98" s="457" t="e">
        <f t="shared" si="78"/>
        <v>#DIV/0!</v>
      </c>
      <c r="I98" s="457" t="e">
        <f t="shared" si="78"/>
        <v>#DIV/0!</v>
      </c>
      <c r="J98" s="457" t="e">
        <f t="shared" si="78"/>
        <v>#DIV/0!</v>
      </c>
      <c r="K98" s="457" t="e">
        <f t="shared" ref="K98:M98" si="79">K97*15/100</f>
        <v>#DIV/0!</v>
      </c>
      <c r="L98" s="457" t="e">
        <f t="shared" si="79"/>
        <v>#DIV/0!</v>
      </c>
      <c r="M98" s="457" t="e">
        <f t="shared" si="79"/>
        <v>#DIV/0!</v>
      </c>
    </row>
    <row r="99" spans="2:13" ht="14">
      <c r="B99" s="684" t="s">
        <v>55</v>
      </c>
      <c r="C99" s="685"/>
      <c r="D99" s="457" t="e">
        <f t="shared" si="68"/>
        <v>#DIV/0!</v>
      </c>
      <c r="E99" s="457" t="e">
        <f>E97+E98</f>
        <v>#DIV/0!</v>
      </c>
      <c r="F99" s="457" t="e">
        <f t="shared" ref="F99:J99" si="80">F97+F98</f>
        <v>#DIV/0!</v>
      </c>
      <c r="G99" s="457" t="e">
        <f t="shared" si="80"/>
        <v>#DIV/0!</v>
      </c>
      <c r="H99" s="457" t="e">
        <f t="shared" si="80"/>
        <v>#DIV/0!</v>
      </c>
      <c r="I99" s="457" t="e">
        <f t="shared" si="80"/>
        <v>#DIV/0!</v>
      </c>
      <c r="J99" s="457" t="e">
        <f t="shared" si="80"/>
        <v>#DIV/0!</v>
      </c>
      <c r="K99" s="457" t="e">
        <f t="shared" ref="K99:M99" si="81">K97+K98</f>
        <v>#DIV/0!</v>
      </c>
      <c r="L99" s="457" t="e">
        <f t="shared" si="81"/>
        <v>#DIV/0!</v>
      </c>
      <c r="M99" s="457" t="e">
        <f t="shared" si="81"/>
        <v>#DIV/0!</v>
      </c>
    </row>
    <row r="100" spans="2:13" ht="14">
      <c r="B100" s="179" t="s">
        <v>56</v>
      </c>
      <c r="C100" s="180">
        <v>0</v>
      </c>
      <c r="D100" s="457">
        <f t="shared" si="68"/>
        <v>0</v>
      </c>
      <c r="E100" s="457"/>
      <c r="F100" s="457"/>
      <c r="G100" s="457"/>
      <c r="H100" s="457"/>
      <c r="I100" s="457"/>
      <c r="J100" s="457"/>
      <c r="K100" s="457"/>
      <c r="L100" s="457"/>
      <c r="M100" s="457"/>
    </row>
    <row r="101" spans="2:13" ht="17" thickBot="1">
      <c r="B101" s="686" t="s">
        <v>57</v>
      </c>
      <c r="C101" s="687"/>
      <c r="D101" s="457" t="e">
        <f t="shared" si="68"/>
        <v>#DIV/0!</v>
      </c>
      <c r="E101" s="457" t="e">
        <f>E99</f>
        <v>#DIV/0!</v>
      </c>
      <c r="F101" s="457" t="e">
        <f t="shared" ref="F101:J101" si="82">F99</f>
        <v>#DIV/0!</v>
      </c>
      <c r="G101" s="457" t="e">
        <f t="shared" si="82"/>
        <v>#DIV/0!</v>
      </c>
      <c r="H101" s="457" t="e">
        <f t="shared" si="82"/>
        <v>#DIV/0!</v>
      </c>
      <c r="I101" s="457" t="e">
        <f t="shared" si="82"/>
        <v>#DIV/0!</v>
      </c>
      <c r="J101" s="457" t="e">
        <f t="shared" si="82"/>
        <v>#DIV/0!</v>
      </c>
      <c r="K101" s="457" t="e">
        <f t="shared" ref="K101:M101" si="83">K99</f>
        <v>#DIV/0!</v>
      </c>
      <c r="L101" s="457" t="e">
        <f t="shared" si="83"/>
        <v>#DIV/0!</v>
      </c>
      <c r="M101" s="457" t="e">
        <f t="shared" si="83"/>
        <v>#DIV/0!</v>
      </c>
    </row>
    <row r="102" spans="2:13" ht="14" thickTop="1"/>
    <row r="105" spans="2:13">
      <c r="C105" s="458" t="s">
        <v>94</v>
      </c>
      <c r="D105" s="459" t="e">
        <f>D98/D99</f>
        <v>#DIV/0!</v>
      </c>
    </row>
    <row r="110" spans="2:13" ht="14">
      <c r="B110" s="688" t="s">
        <v>45</v>
      </c>
      <c r="C110" s="703"/>
      <c r="D110" s="219" t="s">
        <v>82</v>
      </c>
      <c r="E110" s="220">
        <f>E14</f>
        <v>2022</v>
      </c>
      <c r="F110" s="220">
        <f>E110+1</f>
        <v>2023</v>
      </c>
      <c r="G110" s="220">
        <f t="shared" ref="G110:M110" si="84">F110+1</f>
        <v>2024</v>
      </c>
      <c r="H110" s="220">
        <f t="shared" si="84"/>
        <v>2025</v>
      </c>
      <c r="I110" s="220">
        <f t="shared" si="84"/>
        <v>2026</v>
      </c>
      <c r="J110" s="220">
        <f t="shared" si="84"/>
        <v>2027</v>
      </c>
      <c r="K110" s="220">
        <f t="shared" si="84"/>
        <v>2028</v>
      </c>
      <c r="L110" s="220">
        <f t="shared" si="84"/>
        <v>2029</v>
      </c>
      <c r="M110" s="220">
        <f t="shared" si="84"/>
        <v>2030</v>
      </c>
    </row>
    <row r="111" spans="2:13" ht="14">
      <c r="B111" s="690" t="s">
        <v>46</v>
      </c>
      <c r="C111" s="691"/>
      <c r="D111" s="457" t="e">
        <f>SUM(E111:J111)</f>
        <v>#DIV/0!</v>
      </c>
      <c r="E111" s="457" t="e">
        <f>IF($AG$8="IDRC",E48*1,E48*0)</f>
        <v>#DIV/0!</v>
      </c>
      <c r="F111" s="457" t="e">
        <f t="shared" ref="F111:J111" si="85">IF($AG$8="IDRC",F48*1,F48*0)</f>
        <v>#DIV/0!</v>
      </c>
      <c r="G111" s="457" t="e">
        <f t="shared" si="85"/>
        <v>#DIV/0!</v>
      </c>
      <c r="H111" s="457" t="e">
        <f t="shared" si="85"/>
        <v>#DIV/0!</v>
      </c>
      <c r="I111" s="457" t="e">
        <f t="shared" si="85"/>
        <v>#DIV/0!</v>
      </c>
      <c r="J111" s="457" t="e">
        <f t="shared" si="85"/>
        <v>#DIV/0!</v>
      </c>
      <c r="K111" s="457" t="e">
        <f t="shared" ref="K111:M111" si="86">IF($AG$8="IDRC",K48*1,K48*0)</f>
        <v>#DIV/0!</v>
      </c>
      <c r="L111" s="457" t="e">
        <f t="shared" si="86"/>
        <v>#DIV/0!</v>
      </c>
      <c r="M111" s="457" t="e">
        <f t="shared" si="86"/>
        <v>#DIV/0!</v>
      </c>
    </row>
    <row r="112" spans="2:13" ht="14">
      <c r="B112" s="692" t="s">
        <v>47</v>
      </c>
      <c r="C112" s="693"/>
      <c r="D112" s="457" t="e">
        <f t="shared" ref="D112:D123" si="87">SUM(E112:J112)</f>
        <v>#DIV/0!</v>
      </c>
      <c r="E112" s="457" t="e">
        <f t="shared" ref="E112:J112" si="88">IF($AG$8="IDRC",E49*1,E49*0)</f>
        <v>#DIV/0!</v>
      </c>
      <c r="F112" s="457" t="e">
        <f t="shared" si="88"/>
        <v>#DIV/0!</v>
      </c>
      <c r="G112" s="457" t="e">
        <f t="shared" si="88"/>
        <v>#DIV/0!</v>
      </c>
      <c r="H112" s="457" t="e">
        <f t="shared" si="88"/>
        <v>#DIV/0!</v>
      </c>
      <c r="I112" s="457" t="e">
        <f t="shared" si="88"/>
        <v>#DIV/0!</v>
      </c>
      <c r="J112" s="457" t="e">
        <f t="shared" si="88"/>
        <v>#DIV/0!</v>
      </c>
      <c r="K112" s="457" t="e">
        <f t="shared" ref="K112:M112" si="89">IF($AG$8="IDRC",K49*1,K49*0)</f>
        <v>#DIV/0!</v>
      </c>
      <c r="L112" s="457" t="e">
        <f t="shared" si="89"/>
        <v>#DIV/0!</v>
      </c>
      <c r="M112" s="457" t="e">
        <f t="shared" si="89"/>
        <v>#DIV/0!</v>
      </c>
    </row>
    <row r="113" spans="2:13" ht="14">
      <c r="B113" s="694" t="s">
        <v>48</v>
      </c>
      <c r="C113" s="695"/>
      <c r="D113" s="457" t="e">
        <f t="shared" si="87"/>
        <v>#DIV/0!</v>
      </c>
      <c r="E113" s="457" t="e">
        <f t="shared" ref="E113:J113" si="90">IF($AG$8="IDRC",E50*1,E50*0)</f>
        <v>#DIV/0!</v>
      </c>
      <c r="F113" s="457" t="e">
        <f t="shared" si="90"/>
        <v>#DIV/0!</v>
      </c>
      <c r="G113" s="457" t="e">
        <f t="shared" si="90"/>
        <v>#DIV/0!</v>
      </c>
      <c r="H113" s="457" t="e">
        <f t="shared" si="90"/>
        <v>#DIV/0!</v>
      </c>
      <c r="I113" s="457" t="e">
        <f t="shared" si="90"/>
        <v>#DIV/0!</v>
      </c>
      <c r="J113" s="457" t="e">
        <f t="shared" si="90"/>
        <v>#DIV/0!</v>
      </c>
      <c r="K113" s="457" t="e">
        <f t="shared" ref="K113:M113" si="91">IF($AG$8="IDRC",K50*1,K50*0)</f>
        <v>#DIV/0!</v>
      </c>
      <c r="L113" s="457" t="e">
        <f t="shared" si="91"/>
        <v>#DIV/0!</v>
      </c>
      <c r="M113" s="457" t="e">
        <f t="shared" si="91"/>
        <v>#DIV/0!</v>
      </c>
    </row>
    <row r="114" spans="2:13" ht="14">
      <c r="B114" s="684" t="s">
        <v>49</v>
      </c>
      <c r="C114" s="696"/>
      <c r="D114" s="457" t="e">
        <f t="shared" si="87"/>
        <v>#DIV/0!</v>
      </c>
      <c r="E114" s="457" t="e">
        <f t="shared" ref="E114:J114" si="92">IF($AG$8="IDRC",E51*1,E51*0)</f>
        <v>#DIV/0!</v>
      </c>
      <c r="F114" s="457" t="e">
        <f t="shared" si="92"/>
        <v>#DIV/0!</v>
      </c>
      <c r="G114" s="457" t="e">
        <f t="shared" si="92"/>
        <v>#DIV/0!</v>
      </c>
      <c r="H114" s="457" t="e">
        <f t="shared" si="92"/>
        <v>#DIV/0!</v>
      </c>
      <c r="I114" s="457" t="e">
        <f t="shared" si="92"/>
        <v>#DIV/0!</v>
      </c>
      <c r="J114" s="457" t="e">
        <f t="shared" si="92"/>
        <v>#DIV/0!</v>
      </c>
      <c r="K114" s="457" t="e">
        <f t="shared" ref="K114:M114" si="93">IF($AG$8="IDRC",K51*1,K51*0)</f>
        <v>#DIV/0!</v>
      </c>
      <c r="L114" s="457" t="e">
        <f t="shared" si="93"/>
        <v>#DIV/0!</v>
      </c>
      <c r="M114" s="457" t="e">
        <f t="shared" si="93"/>
        <v>#DIV/0!</v>
      </c>
    </row>
    <row r="115" spans="2:13" ht="14">
      <c r="B115" s="684" t="str">
        <f>IF(B122="NO","Other Direct Cost(must include VAT)","Other Directs Cost(should exclude VAT)")</f>
        <v>Other Direct Cost(must include VAT)</v>
      </c>
      <c r="C115" s="697"/>
      <c r="D115" s="457" t="e">
        <f t="shared" si="87"/>
        <v>#DIV/0!</v>
      </c>
      <c r="E115" s="457" t="e">
        <f t="shared" ref="E115:J115" si="94">IF($AG$8="IDRC",E52*1,E52*0)</f>
        <v>#DIV/0!</v>
      </c>
      <c r="F115" s="457" t="e">
        <f t="shared" si="94"/>
        <v>#DIV/0!</v>
      </c>
      <c r="G115" s="457" t="e">
        <f t="shared" si="94"/>
        <v>#DIV/0!</v>
      </c>
      <c r="H115" s="457" t="e">
        <f t="shared" si="94"/>
        <v>#DIV/0!</v>
      </c>
      <c r="I115" s="457" t="e">
        <f t="shared" si="94"/>
        <v>#DIV/0!</v>
      </c>
      <c r="J115" s="457" t="e">
        <f t="shared" si="94"/>
        <v>#DIV/0!</v>
      </c>
      <c r="K115" s="457" t="e">
        <f t="shared" ref="K115:M115" si="95">IF($AG$8="IDRC",K52*1,K52*0)</f>
        <v>#DIV/0!</v>
      </c>
      <c r="L115" s="457" t="e">
        <f t="shared" si="95"/>
        <v>#DIV/0!</v>
      </c>
      <c r="M115" s="457" t="e">
        <f t="shared" si="95"/>
        <v>#DIV/0!</v>
      </c>
    </row>
    <row r="116" spans="2:13" ht="14">
      <c r="B116" s="699" t="s">
        <v>50</v>
      </c>
      <c r="C116" s="700"/>
      <c r="D116" s="457" t="e">
        <f t="shared" si="87"/>
        <v>#DIV/0!</v>
      </c>
      <c r="E116" s="457" t="e">
        <f t="shared" ref="E116:J116" si="96">IF($AG$8="IDRC",E53*1,E53*0)</f>
        <v>#DIV/0!</v>
      </c>
      <c r="F116" s="457" t="e">
        <f t="shared" si="96"/>
        <v>#DIV/0!</v>
      </c>
      <c r="G116" s="457" t="e">
        <f t="shared" si="96"/>
        <v>#DIV/0!</v>
      </c>
      <c r="H116" s="457" t="e">
        <f t="shared" si="96"/>
        <v>#DIV/0!</v>
      </c>
      <c r="I116" s="457" t="e">
        <f t="shared" si="96"/>
        <v>#DIV/0!</v>
      </c>
      <c r="J116" s="457" t="e">
        <f t="shared" si="96"/>
        <v>#DIV/0!</v>
      </c>
      <c r="K116" s="457" t="e">
        <f t="shared" ref="K116:M116" si="97">IF($AG$8="IDRC",K53*1,K53*0)</f>
        <v>#DIV/0!</v>
      </c>
      <c r="L116" s="457" t="e">
        <f t="shared" si="97"/>
        <v>#DIV/0!</v>
      </c>
      <c r="M116" s="457" t="e">
        <f t="shared" si="97"/>
        <v>#DIV/0!</v>
      </c>
    </row>
    <row r="117" spans="2:13" ht="14">
      <c r="B117" s="699" t="s">
        <v>51</v>
      </c>
      <c r="C117" s="700"/>
      <c r="D117" s="457" t="e">
        <f t="shared" si="87"/>
        <v>#DIV/0!</v>
      </c>
      <c r="E117" s="457" t="e">
        <f t="shared" ref="E117:J117" si="98">IF($AG$8="IDRC",E54*1,E54*0)</f>
        <v>#DIV/0!</v>
      </c>
      <c r="F117" s="457" t="e">
        <f t="shared" si="98"/>
        <v>#DIV/0!</v>
      </c>
      <c r="G117" s="457" t="e">
        <f t="shared" si="98"/>
        <v>#DIV/0!</v>
      </c>
      <c r="H117" s="457" t="e">
        <f t="shared" si="98"/>
        <v>#DIV/0!</v>
      </c>
      <c r="I117" s="457" t="e">
        <f t="shared" si="98"/>
        <v>#DIV/0!</v>
      </c>
      <c r="J117" s="457" t="e">
        <f t="shared" si="98"/>
        <v>#DIV/0!</v>
      </c>
      <c r="K117" s="457" t="e">
        <f t="shared" ref="K117:M117" si="99">IF($AG$8="IDRC",K54*1,K54*0)</f>
        <v>#DIV/0!</v>
      </c>
      <c r="L117" s="457" t="e">
        <f t="shared" si="99"/>
        <v>#DIV/0!</v>
      </c>
      <c r="M117" s="457" t="e">
        <f t="shared" si="99"/>
        <v>#DIV/0!</v>
      </c>
    </row>
    <row r="118" spans="2:13" ht="14">
      <c r="B118" s="699" t="s">
        <v>52</v>
      </c>
      <c r="C118" s="700"/>
      <c r="D118" s="457" t="e">
        <f t="shared" si="87"/>
        <v>#DIV/0!</v>
      </c>
      <c r="E118" s="457" t="e">
        <f t="shared" ref="E118:J118" si="100">IF($AG$8="IDRC",E55*1,E55*0)</f>
        <v>#DIV/0!</v>
      </c>
      <c r="F118" s="457" t="e">
        <f t="shared" si="100"/>
        <v>#DIV/0!</v>
      </c>
      <c r="G118" s="457" t="e">
        <f t="shared" si="100"/>
        <v>#DIV/0!</v>
      </c>
      <c r="H118" s="457" t="e">
        <f t="shared" si="100"/>
        <v>#DIV/0!</v>
      </c>
      <c r="I118" s="457" t="e">
        <f t="shared" si="100"/>
        <v>#DIV/0!</v>
      </c>
      <c r="J118" s="457" t="e">
        <f t="shared" si="100"/>
        <v>#DIV/0!</v>
      </c>
      <c r="K118" s="457" t="e">
        <f t="shared" ref="K118:M118" si="101">IF($AG$8="IDRC",K55*1,K55*0)</f>
        <v>#DIV/0!</v>
      </c>
      <c r="L118" s="457" t="e">
        <f t="shared" si="101"/>
        <v>#DIV/0!</v>
      </c>
      <c r="M118" s="457" t="e">
        <f t="shared" si="101"/>
        <v>#DIV/0!</v>
      </c>
    </row>
    <row r="119" spans="2:13" ht="14">
      <c r="B119" s="235" t="s">
        <v>53</v>
      </c>
      <c r="C119" s="451"/>
      <c r="D119" s="457" t="e">
        <f t="shared" si="87"/>
        <v>#DIV/0!</v>
      </c>
      <c r="E119" s="457" t="e">
        <f t="shared" ref="E119:J119" si="102">IF($AG$8="IDRC",E56*1,E56*0)</f>
        <v>#DIV/0!</v>
      </c>
      <c r="F119" s="457" t="e">
        <f t="shared" si="102"/>
        <v>#DIV/0!</v>
      </c>
      <c r="G119" s="457" t="e">
        <f t="shared" si="102"/>
        <v>#DIV/0!</v>
      </c>
      <c r="H119" s="457" t="e">
        <f t="shared" si="102"/>
        <v>#DIV/0!</v>
      </c>
      <c r="I119" s="457" t="e">
        <f t="shared" si="102"/>
        <v>#DIV/0!</v>
      </c>
      <c r="J119" s="457" t="e">
        <f t="shared" si="102"/>
        <v>#DIV/0!</v>
      </c>
      <c r="K119" s="457" t="e">
        <f t="shared" ref="K119:M119" si="103">IF($AG$8="IDRC",K56*1,K56*0)</f>
        <v>#DIV/0!</v>
      </c>
      <c r="L119" s="457" t="e">
        <f t="shared" si="103"/>
        <v>#DIV/0!</v>
      </c>
      <c r="M119" s="457" t="e">
        <f t="shared" si="103"/>
        <v>#DIV/0!</v>
      </c>
    </row>
    <row r="120" spans="2:13" ht="14">
      <c r="B120" s="699" t="s">
        <v>54</v>
      </c>
      <c r="C120" s="700"/>
      <c r="D120" s="457" t="e">
        <f t="shared" si="87"/>
        <v>#DIV/0!</v>
      </c>
      <c r="E120" s="457" t="e">
        <f>E119*0.13</f>
        <v>#DIV/0!</v>
      </c>
      <c r="F120" s="457" t="e">
        <f t="shared" ref="F120:J120" si="104">F119*0.13</f>
        <v>#DIV/0!</v>
      </c>
      <c r="G120" s="457" t="e">
        <f t="shared" si="104"/>
        <v>#DIV/0!</v>
      </c>
      <c r="H120" s="457" t="e">
        <f t="shared" si="104"/>
        <v>#DIV/0!</v>
      </c>
      <c r="I120" s="457" t="e">
        <f t="shared" si="104"/>
        <v>#DIV/0!</v>
      </c>
      <c r="J120" s="457" t="e">
        <f t="shared" si="104"/>
        <v>#DIV/0!</v>
      </c>
      <c r="K120" s="457" t="e">
        <f t="shared" ref="K120:M120" si="105">K119*0.13</f>
        <v>#DIV/0!</v>
      </c>
      <c r="L120" s="457" t="e">
        <f t="shared" si="105"/>
        <v>#DIV/0!</v>
      </c>
      <c r="M120" s="457" t="e">
        <f t="shared" si="105"/>
        <v>#DIV/0!</v>
      </c>
    </row>
    <row r="121" spans="2:13" ht="14">
      <c r="B121" s="684" t="s">
        <v>55</v>
      </c>
      <c r="C121" s="685"/>
      <c r="D121" s="457" t="e">
        <f t="shared" si="87"/>
        <v>#DIV/0!</v>
      </c>
      <c r="E121" s="457" t="e">
        <f>E119+E120</f>
        <v>#DIV/0!</v>
      </c>
      <c r="F121" s="457" t="e">
        <f t="shared" ref="F121:J121" si="106">F119+F120</f>
        <v>#DIV/0!</v>
      </c>
      <c r="G121" s="457" t="e">
        <f t="shared" si="106"/>
        <v>#DIV/0!</v>
      </c>
      <c r="H121" s="457" t="e">
        <f t="shared" si="106"/>
        <v>#DIV/0!</v>
      </c>
      <c r="I121" s="457" t="e">
        <f t="shared" si="106"/>
        <v>#DIV/0!</v>
      </c>
      <c r="J121" s="457" t="e">
        <f t="shared" si="106"/>
        <v>#DIV/0!</v>
      </c>
      <c r="K121" s="457" t="e">
        <f t="shared" ref="K121:M121" si="107">K119+K120</f>
        <v>#DIV/0!</v>
      </c>
      <c r="L121" s="457" t="e">
        <f t="shared" si="107"/>
        <v>#DIV/0!</v>
      </c>
      <c r="M121" s="457" t="e">
        <f t="shared" si="107"/>
        <v>#DIV/0!</v>
      </c>
    </row>
    <row r="122" spans="2:13" ht="14">
      <c r="B122" s="179" t="s">
        <v>56</v>
      </c>
      <c r="C122" s="180">
        <v>0</v>
      </c>
      <c r="D122" s="457">
        <f t="shared" si="87"/>
        <v>0</v>
      </c>
      <c r="E122" s="457"/>
      <c r="F122" s="457"/>
      <c r="G122" s="457"/>
      <c r="H122" s="457"/>
      <c r="I122" s="457"/>
      <c r="J122" s="457"/>
      <c r="K122" s="457"/>
      <c r="L122" s="457"/>
      <c r="M122" s="457"/>
    </row>
    <row r="123" spans="2:13" ht="17" thickBot="1">
      <c r="B123" s="686" t="s">
        <v>57</v>
      </c>
      <c r="C123" s="687"/>
      <c r="D123" s="457" t="e">
        <f t="shared" si="87"/>
        <v>#DIV/0!</v>
      </c>
      <c r="E123" s="457" t="e">
        <f>E121</f>
        <v>#DIV/0!</v>
      </c>
      <c r="F123" s="457" t="e">
        <f t="shared" ref="F123:J123" si="108">F121</f>
        <v>#DIV/0!</v>
      </c>
      <c r="G123" s="457" t="e">
        <f t="shared" si="108"/>
        <v>#DIV/0!</v>
      </c>
      <c r="H123" s="457" t="e">
        <f t="shared" si="108"/>
        <v>#DIV/0!</v>
      </c>
      <c r="I123" s="457" t="e">
        <f t="shared" si="108"/>
        <v>#DIV/0!</v>
      </c>
      <c r="J123" s="457" t="e">
        <f t="shared" si="108"/>
        <v>#DIV/0!</v>
      </c>
      <c r="K123" s="457" t="e">
        <f t="shared" ref="K123:M123" si="109">K121</f>
        <v>#DIV/0!</v>
      </c>
      <c r="L123" s="457" t="e">
        <f t="shared" si="109"/>
        <v>#DIV/0!</v>
      </c>
      <c r="M123" s="457" t="e">
        <f t="shared" si="109"/>
        <v>#DIV/0!</v>
      </c>
    </row>
    <row r="124" spans="2:13" ht="14" thickTop="1"/>
    <row r="127" spans="2:13">
      <c r="C127" s="458" t="s">
        <v>94</v>
      </c>
      <c r="D127" s="459" t="e">
        <f>D120/D123</f>
        <v>#DIV/0!</v>
      </c>
    </row>
    <row r="130" spans="2:13" ht="14">
      <c r="B130" s="688" t="s">
        <v>96</v>
      </c>
      <c r="C130" s="689"/>
      <c r="D130" s="219" t="s">
        <v>82</v>
      </c>
      <c r="E130" s="220">
        <f>E14</f>
        <v>2022</v>
      </c>
      <c r="F130" s="220">
        <f>E130+1</f>
        <v>2023</v>
      </c>
      <c r="G130" s="220">
        <f t="shared" ref="G130" si="110">F130+1</f>
        <v>2024</v>
      </c>
      <c r="H130" s="220">
        <f t="shared" ref="H130" si="111">G130+1</f>
        <v>2025</v>
      </c>
      <c r="I130" s="220">
        <f t="shared" ref="I130" si="112">H130+1</f>
        <v>2026</v>
      </c>
      <c r="J130" s="220">
        <f t="shared" ref="J130:M130" si="113">I130+1</f>
        <v>2027</v>
      </c>
      <c r="K130" s="220">
        <f t="shared" si="113"/>
        <v>2028</v>
      </c>
      <c r="L130" s="220">
        <f t="shared" si="113"/>
        <v>2029</v>
      </c>
      <c r="M130" s="220">
        <f t="shared" si="113"/>
        <v>2030</v>
      </c>
    </row>
    <row r="131" spans="2:13" ht="14">
      <c r="B131" s="690" t="s">
        <v>46</v>
      </c>
      <c r="C131" s="691"/>
      <c r="D131" s="457" t="e">
        <f>SUM(E131:J131)</f>
        <v>#DIV/0!</v>
      </c>
      <c r="E131" s="457" t="e">
        <f>IF($AG$8="GCRF",E48*1,E48*0)</f>
        <v>#DIV/0!</v>
      </c>
      <c r="F131" s="457" t="e">
        <f t="shared" ref="F131:J131" si="114">IF($AG$8="GCRF",F48*1,F48*0)</f>
        <v>#DIV/0!</v>
      </c>
      <c r="G131" s="457" t="e">
        <f t="shared" si="114"/>
        <v>#DIV/0!</v>
      </c>
      <c r="H131" s="457" t="e">
        <f t="shared" si="114"/>
        <v>#DIV/0!</v>
      </c>
      <c r="I131" s="457" t="e">
        <f t="shared" si="114"/>
        <v>#DIV/0!</v>
      </c>
      <c r="J131" s="457" t="e">
        <f t="shared" si="114"/>
        <v>#DIV/0!</v>
      </c>
      <c r="K131" s="457" t="e">
        <f t="shared" ref="K131:M131" si="115">IF($AG$8="GCRF",K48*1,K48*0)</f>
        <v>#DIV/0!</v>
      </c>
      <c r="L131" s="457" t="e">
        <f t="shared" si="115"/>
        <v>#DIV/0!</v>
      </c>
      <c r="M131" s="457" t="e">
        <f t="shared" si="115"/>
        <v>#DIV/0!</v>
      </c>
    </row>
    <row r="132" spans="2:13" ht="14">
      <c r="B132" s="692" t="s">
        <v>47</v>
      </c>
      <c r="C132" s="693"/>
      <c r="D132" s="457" t="e">
        <f t="shared" ref="D132:D143" si="116">SUM(E132:J132)</f>
        <v>#DIV/0!</v>
      </c>
      <c r="E132" s="457" t="e">
        <f t="shared" ref="E132:J132" si="117">IF($AG$8="GCRF",E49*1,E49*0)</f>
        <v>#DIV/0!</v>
      </c>
      <c r="F132" s="457" t="e">
        <f t="shared" si="117"/>
        <v>#DIV/0!</v>
      </c>
      <c r="G132" s="457" t="e">
        <f t="shared" si="117"/>
        <v>#DIV/0!</v>
      </c>
      <c r="H132" s="457" t="e">
        <f t="shared" si="117"/>
        <v>#DIV/0!</v>
      </c>
      <c r="I132" s="457" t="e">
        <f t="shared" si="117"/>
        <v>#DIV/0!</v>
      </c>
      <c r="J132" s="457" t="e">
        <f t="shared" si="117"/>
        <v>#DIV/0!</v>
      </c>
      <c r="K132" s="457" t="e">
        <f t="shared" ref="K132:M132" si="118">IF($AG$8="GCRF",K49*1,K49*0)</f>
        <v>#DIV/0!</v>
      </c>
      <c r="L132" s="457" t="e">
        <f t="shared" si="118"/>
        <v>#DIV/0!</v>
      </c>
      <c r="M132" s="457" t="e">
        <f t="shared" si="118"/>
        <v>#DIV/0!</v>
      </c>
    </row>
    <row r="133" spans="2:13" ht="14">
      <c r="B133" s="694" t="s">
        <v>48</v>
      </c>
      <c r="C133" s="695"/>
      <c r="D133" s="457" t="e">
        <f t="shared" si="116"/>
        <v>#DIV/0!</v>
      </c>
      <c r="E133" s="457" t="e">
        <f t="shared" ref="E133:J133" si="119">IF($AG$8="GCRF",E50*1,E50*0)</f>
        <v>#DIV/0!</v>
      </c>
      <c r="F133" s="457" t="e">
        <f t="shared" si="119"/>
        <v>#DIV/0!</v>
      </c>
      <c r="G133" s="457" t="e">
        <f t="shared" si="119"/>
        <v>#DIV/0!</v>
      </c>
      <c r="H133" s="457" t="e">
        <f t="shared" si="119"/>
        <v>#DIV/0!</v>
      </c>
      <c r="I133" s="457" t="e">
        <f t="shared" si="119"/>
        <v>#DIV/0!</v>
      </c>
      <c r="J133" s="457" t="e">
        <f t="shared" si="119"/>
        <v>#DIV/0!</v>
      </c>
      <c r="K133" s="457" t="e">
        <f t="shared" ref="K133:M133" si="120">IF($AG$8="GCRF",K50*1,K50*0)</f>
        <v>#DIV/0!</v>
      </c>
      <c r="L133" s="457" t="e">
        <f t="shared" si="120"/>
        <v>#DIV/0!</v>
      </c>
      <c r="M133" s="457" t="e">
        <f t="shared" si="120"/>
        <v>#DIV/0!</v>
      </c>
    </row>
    <row r="134" spans="2:13" ht="14">
      <c r="B134" s="684" t="s">
        <v>49</v>
      </c>
      <c r="C134" s="696"/>
      <c r="D134" s="457" t="e">
        <f t="shared" si="116"/>
        <v>#DIV/0!</v>
      </c>
      <c r="E134" s="457" t="e">
        <f t="shared" ref="E134:J134" si="121">IF($AG$8="GCRF",E51*1,E51*0)</f>
        <v>#DIV/0!</v>
      </c>
      <c r="F134" s="457" t="e">
        <f t="shared" si="121"/>
        <v>#DIV/0!</v>
      </c>
      <c r="G134" s="457" t="e">
        <f t="shared" si="121"/>
        <v>#DIV/0!</v>
      </c>
      <c r="H134" s="457" t="e">
        <f t="shared" si="121"/>
        <v>#DIV/0!</v>
      </c>
      <c r="I134" s="457" t="e">
        <f t="shared" si="121"/>
        <v>#DIV/0!</v>
      </c>
      <c r="J134" s="457" t="e">
        <f t="shared" si="121"/>
        <v>#DIV/0!</v>
      </c>
      <c r="K134" s="457" t="e">
        <f t="shared" ref="K134:M134" si="122">IF($AG$8="GCRF",K51*1,K51*0)</f>
        <v>#DIV/0!</v>
      </c>
      <c r="L134" s="457" t="e">
        <f t="shared" si="122"/>
        <v>#DIV/0!</v>
      </c>
      <c r="M134" s="457" t="e">
        <f t="shared" si="122"/>
        <v>#DIV/0!</v>
      </c>
    </row>
    <row r="135" spans="2:13" ht="14">
      <c r="B135" s="684" t="str">
        <f>IF(B142="NO","Other Direct Cost(must include VAT)","Other Directs Cost(should exclude VAT)")</f>
        <v>Other Direct Cost(must include VAT)</v>
      </c>
      <c r="C135" s="697"/>
      <c r="D135" s="457" t="e">
        <f t="shared" si="116"/>
        <v>#DIV/0!</v>
      </c>
      <c r="E135" s="457" t="e">
        <f t="shared" ref="E135:J135" si="123">IF($AG$8="GCRF",E52*1,E52*0)</f>
        <v>#DIV/0!</v>
      </c>
      <c r="F135" s="457" t="e">
        <f t="shared" si="123"/>
        <v>#DIV/0!</v>
      </c>
      <c r="G135" s="457" t="e">
        <f t="shared" si="123"/>
        <v>#DIV/0!</v>
      </c>
      <c r="H135" s="457" t="e">
        <f t="shared" si="123"/>
        <v>#DIV/0!</v>
      </c>
      <c r="I135" s="457" t="e">
        <f t="shared" si="123"/>
        <v>#DIV/0!</v>
      </c>
      <c r="J135" s="457" t="e">
        <f t="shared" si="123"/>
        <v>#DIV/0!</v>
      </c>
      <c r="K135" s="457" t="e">
        <f t="shared" ref="K135:M135" si="124">IF($AG$8="GCRF",K52*1,K52*0)</f>
        <v>#DIV/0!</v>
      </c>
      <c r="L135" s="457" t="e">
        <f t="shared" si="124"/>
        <v>#DIV/0!</v>
      </c>
      <c r="M135" s="457" t="e">
        <f t="shared" si="124"/>
        <v>#DIV/0!</v>
      </c>
    </row>
    <row r="136" spans="2:13" ht="14">
      <c r="B136" s="699" t="s">
        <v>50</v>
      </c>
      <c r="C136" s="700"/>
      <c r="D136" s="457" t="e">
        <f t="shared" si="116"/>
        <v>#DIV/0!</v>
      </c>
      <c r="E136" s="457" t="e">
        <f t="shared" ref="E136:J136" si="125">IF($AG$8="GCRF",E53*1,E53*0)</f>
        <v>#DIV/0!</v>
      </c>
      <c r="F136" s="457" t="e">
        <f t="shared" si="125"/>
        <v>#DIV/0!</v>
      </c>
      <c r="G136" s="457" t="e">
        <f t="shared" si="125"/>
        <v>#DIV/0!</v>
      </c>
      <c r="H136" s="457" t="e">
        <f t="shared" si="125"/>
        <v>#DIV/0!</v>
      </c>
      <c r="I136" s="457" t="e">
        <f t="shared" si="125"/>
        <v>#DIV/0!</v>
      </c>
      <c r="J136" s="457" t="e">
        <f t="shared" si="125"/>
        <v>#DIV/0!</v>
      </c>
      <c r="K136" s="457" t="e">
        <f t="shared" ref="K136:M136" si="126">IF($AG$8="GCRF",K53*1,K53*0)</f>
        <v>#DIV/0!</v>
      </c>
      <c r="L136" s="457" t="e">
        <f t="shared" si="126"/>
        <v>#DIV/0!</v>
      </c>
      <c r="M136" s="457" t="e">
        <f t="shared" si="126"/>
        <v>#DIV/0!</v>
      </c>
    </row>
    <row r="137" spans="2:13" ht="14">
      <c r="B137" s="699" t="s">
        <v>51</v>
      </c>
      <c r="C137" s="700"/>
      <c r="D137" s="457" t="e">
        <f t="shared" si="116"/>
        <v>#DIV/0!</v>
      </c>
      <c r="E137" s="457" t="e">
        <f t="shared" ref="E137:J137" si="127">IF($AG$8="GCRF",E54*1,E54*0)</f>
        <v>#DIV/0!</v>
      </c>
      <c r="F137" s="457" t="e">
        <f t="shared" si="127"/>
        <v>#DIV/0!</v>
      </c>
      <c r="G137" s="457" t="e">
        <f t="shared" si="127"/>
        <v>#DIV/0!</v>
      </c>
      <c r="H137" s="457" t="e">
        <f t="shared" si="127"/>
        <v>#DIV/0!</v>
      </c>
      <c r="I137" s="457" t="e">
        <f t="shared" si="127"/>
        <v>#DIV/0!</v>
      </c>
      <c r="J137" s="457" t="e">
        <f t="shared" si="127"/>
        <v>#DIV/0!</v>
      </c>
      <c r="K137" s="457" t="e">
        <f t="shared" ref="K137:M137" si="128">IF($AG$8="GCRF",K54*1,K54*0)</f>
        <v>#DIV/0!</v>
      </c>
      <c r="L137" s="457" t="e">
        <f t="shared" si="128"/>
        <v>#DIV/0!</v>
      </c>
      <c r="M137" s="457" t="e">
        <f t="shared" si="128"/>
        <v>#DIV/0!</v>
      </c>
    </row>
    <row r="138" spans="2:13" ht="14">
      <c r="B138" s="699" t="s">
        <v>52</v>
      </c>
      <c r="C138" s="700"/>
      <c r="D138" s="457" t="e">
        <f t="shared" si="116"/>
        <v>#DIV/0!</v>
      </c>
      <c r="E138" s="457" t="e">
        <f t="shared" ref="E138:J138" si="129">IF($AG$8="GCRF",E55*1,E55*0)</f>
        <v>#DIV/0!</v>
      </c>
      <c r="F138" s="457" t="e">
        <f t="shared" si="129"/>
        <v>#DIV/0!</v>
      </c>
      <c r="G138" s="457" t="e">
        <f t="shared" si="129"/>
        <v>#DIV/0!</v>
      </c>
      <c r="H138" s="457" t="e">
        <f t="shared" si="129"/>
        <v>#DIV/0!</v>
      </c>
      <c r="I138" s="457" t="e">
        <f t="shared" si="129"/>
        <v>#DIV/0!</v>
      </c>
      <c r="J138" s="457" t="e">
        <f t="shared" si="129"/>
        <v>#DIV/0!</v>
      </c>
      <c r="K138" s="457" t="e">
        <f t="shared" ref="K138:M138" si="130">IF($AG$8="GCRF",K55*1,K55*0)</f>
        <v>#DIV/0!</v>
      </c>
      <c r="L138" s="457" t="e">
        <f t="shared" si="130"/>
        <v>#DIV/0!</v>
      </c>
      <c r="M138" s="457" t="e">
        <f t="shared" si="130"/>
        <v>#DIV/0!</v>
      </c>
    </row>
    <row r="139" spans="2:13" ht="14">
      <c r="B139" s="235" t="s">
        <v>53</v>
      </c>
      <c r="C139" s="451"/>
      <c r="D139" s="457" t="e">
        <f t="shared" si="116"/>
        <v>#DIV/0!</v>
      </c>
      <c r="E139" s="457" t="e">
        <f t="shared" ref="E139:J139" si="131">IF($AG$8="GCRF",E56*1,E56*0)</f>
        <v>#DIV/0!</v>
      </c>
      <c r="F139" s="457" t="e">
        <f t="shared" si="131"/>
        <v>#DIV/0!</v>
      </c>
      <c r="G139" s="457" t="e">
        <f t="shared" si="131"/>
        <v>#DIV/0!</v>
      </c>
      <c r="H139" s="457" t="e">
        <f t="shared" si="131"/>
        <v>#DIV/0!</v>
      </c>
      <c r="I139" s="457" t="e">
        <f t="shared" si="131"/>
        <v>#DIV/0!</v>
      </c>
      <c r="J139" s="457" t="e">
        <f t="shared" si="131"/>
        <v>#DIV/0!</v>
      </c>
      <c r="K139" s="457" t="e">
        <f t="shared" ref="K139:M139" si="132">IF($AG$8="GCRF",K56*1,K56*0)</f>
        <v>#DIV/0!</v>
      </c>
      <c r="L139" s="457" t="e">
        <f t="shared" si="132"/>
        <v>#DIV/0!</v>
      </c>
      <c r="M139" s="457" t="e">
        <f t="shared" si="132"/>
        <v>#DIV/0!</v>
      </c>
    </row>
    <row r="140" spans="2:13" ht="14">
      <c r="B140" s="699" t="s">
        <v>54</v>
      </c>
      <c r="C140" s="700"/>
      <c r="D140" s="457" t="e">
        <f t="shared" si="116"/>
        <v>#DIV/0!</v>
      </c>
      <c r="E140" s="457" t="e">
        <f>E139*30/100</f>
        <v>#DIV/0!</v>
      </c>
      <c r="F140" s="457" t="e">
        <f t="shared" ref="F140:J140" si="133">F139*30/100</f>
        <v>#DIV/0!</v>
      </c>
      <c r="G140" s="457" t="e">
        <f t="shared" si="133"/>
        <v>#DIV/0!</v>
      </c>
      <c r="H140" s="457" t="e">
        <f t="shared" si="133"/>
        <v>#DIV/0!</v>
      </c>
      <c r="I140" s="457" t="e">
        <f t="shared" si="133"/>
        <v>#DIV/0!</v>
      </c>
      <c r="J140" s="457" t="e">
        <f t="shared" si="133"/>
        <v>#DIV/0!</v>
      </c>
      <c r="K140" s="457" t="e">
        <f t="shared" ref="K140:M140" si="134">K139*30/100</f>
        <v>#DIV/0!</v>
      </c>
      <c r="L140" s="457" t="e">
        <f t="shared" si="134"/>
        <v>#DIV/0!</v>
      </c>
      <c r="M140" s="457" t="e">
        <f t="shared" si="134"/>
        <v>#DIV/0!</v>
      </c>
    </row>
    <row r="141" spans="2:13" ht="14">
      <c r="B141" s="684" t="s">
        <v>55</v>
      </c>
      <c r="C141" s="685"/>
      <c r="D141" s="457" t="e">
        <f t="shared" si="116"/>
        <v>#DIV/0!</v>
      </c>
      <c r="E141" s="457" t="e">
        <f>E139+E140</f>
        <v>#DIV/0!</v>
      </c>
      <c r="F141" s="457" t="e">
        <f t="shared" ref="F141:J141" si="135">F139+F140</f>
        <v>#DIV/0!</v>
      </c>
      <c r="G141" s="457" t="e">
        <f t="shared" si="135"/>
        <v>#DIV/0!</v>
      </c>
      <c r="H141" s="457" t="e">
        <f t="shared" si="135"/>
        <v>#DIV/0!</v>
      </c>
      <c r="I141" s="457" t="e">
        <f t="shared" si="135"/>
        <v>#DIV/0!</v>
      </c>
      <c r="J141" s="457" t="e">
        <f t="shared" si="135"/>
        <v>#DIV/0!</v>
      </c>
      <c r="K141" s="457" t="e">
        <f t="shared" ref="K141:M141" si="136">K139+K140</f>
        <v>#DIV/0!</v>
      </c>
      <c r="L141" s="457" t="e">
        <f t="shared" si="136"/>
        <v>#DIV/0!</v>
      </c>
      <c r="M141" s="457" t="e">
        <f t="shared" si="136"/>
        <v>#DIV/0!</v>
      </c>
    </row>
    <row r="142" spans="2:13" ht="14">
      <c r="B142" s="179" t="s">
        <v>56</v>
      </c>
      <c r="C142" s="180">
        <v>0</v>
      </c>
      <c r="D142" s="457">
        <f t="shared" si="116"/>
        <v>0</v>
      </c>
      <c r="E142" s="457"/>
      <c r="F142" s="457"/>
      <c r="G142" s="457"/>
      <c r="H142" s="457"/>
      <c r="I142" s="457"/>
      <c r="J142" s="457"/>
      <c r="K142" s="457"/>
      <c r="L142" s="457"/>
      <c r="M142" s="457"/>
    </row>
    <row r="143" spans="2:13" ht="17" thickBot="1">
      <c r="B143" s="686" t="s">
        <v>57</v>
      </c>
      <c r="C143" s="687"/>
      <c r="D143" s="457" t="e">
        <f t="shared" si="116"/>
        <v>#DIV/0!</v>
      </c>
      <c r="E143" s="457" t="e">
        <f>E141</f>
        <v>#DIV/0!</v>
      </c>
      <c r="F143" s="457" t="e">
        <f t="shared" ref="F143:J143" si="137">F141</f>
        <v>#DIV/0!</v>
      </c>
      <c r="G143" s="457" t="e">
        <f t="shared" si="137"/>
        <v>#DIV/0!</v>
      </c>
      <c r="H143" s="457" t="e">
        <f t="shared" si="137"/>
        <v>#DIV/0!</v>
      </c>
      <c r="I143" s="457" t="e">
        <f t="shared" si="137"/>
        <v>#DIV/0!</v>
      </c>
      <c r="J143" s="457" t="e">
        <f t="shared" si="137"/>
        <v>#DIV/0!</v>
      </c>
      <c r="K143" s="457" t="e">
        <f t="shared" ref="K143:M143" si="138">K141</f>
        <v>#DIV/0!</v>
      </c>
      <c r="L143" s="457" t="e">
        <f t="shared" si="138"/>
        <v>#DIV/0!</v>
      </c>
      <c r="M143" s="457" t="e">
        <f t="shared" si="138"/>
        <v>#DIV/0!</v>
      </c>
    </row>
    <row r="144" spans="2:13" ht="14" thickTop="1"/>
    <row r="146" spans="3:5">
      <c r="C146" s="458" t="s">
        <v>94</v>
      </c>
      <c r="E146" s="442" t="e">
        <f>E140/E141</f>
        <v>#DIV/0!</v>
      </c>
    </row>
  </sheetData>
  <sheetProtection formatCells="0" formatColumns="0" formatRows="0"/>
  <customSheetViews>
    <customSheetView guid="{8497B84B-4C7E-43D6-B6B6-9229D6CB0A51}" hiddenRows="1" showRuler="0">
      <selection activeCell="J7" sqref="J7"/>
      <pageMargins left="0" right="0" top="0" bottom="0" header="0" footer="0"/>
      <pageSetup paperSize="9" orientation="landscape"/>
      <headerFooter alignWithMargins="0">
        <oddHeader>&amp;LUnversity of Cape Town</oddHeader>
        <oddFooter>&amp;L&amp;D&amp;CMulti-year costing template v3&amp;RPage &amp;P of &amp;N</oddFooter>
      </headerFooter>
    </customSheetView>
  </customSheetViews>
  <mergeCells count="83">
    <mergeCell ref="B141:C141"/>
    <mergeCell ref="B143:C143"/>
    <mergeCell ref="B135:C135"/>
    <mergeCell ref="B136:C136"/>
    <mergeCell ref="B137:C137"/>
    <mergeCell ref="B138:C138"/>
    <mergeCell ref="B140:C140"/>
    <mergeCell ref="B130:C130"/>
    <mergeCell ref="B131:C131"/>
    <mergeCell ref="B132:C132"/>
    <mergeCell ref="B133:C133"/>
    <mergeCell ref="B134:C134"/>
    <mergeCell ref="B24:C24"/>
    <mergeCell ref="B20:C20"/>
    <mergeCell ref="B18:C18"/>
    <mergeCell ref="B21:C21"/>
    <mergeCell ref="B22:C22"/>
    <mergeCell ref="B19:C19"/>
    <mergeCell ref="C1:G1"/>
    <mergeCell ref="F2:G2"/>
    <mergeCell ref="C2:D2"/>
    <mergeCell ref="A2:B2"/>
    <mergeCell ref="A1:B1"/>
    <mergeCell ref="AC8:AD8"/>
    <mergeCell ref="B48:C48"/>
    <mergeCell ref="B49:C49"/>
    <mergeCell ref="B50:C50"/>
    <mergeCell ref="B51:C51"/>
    <mergeCell ref="B15:C15"/>
    <mergeCell ref="U10:W10"/>
    <mergeCell ref="U11:W11"/>
    <mergeCell ref="B27:C27"/>
    <mergeCell ref="C8:E8"/>
    <mergeCell ref="T8:W8"/>
    <mergeCell ref="B9:H9"/>
    <mergeCell ref="U9:W9"/>
    <mergeCell ref="B16:C16"/>
    <mergeCell ref="B17:C17"/>
    <mergeCell ref="B25:C25"/>
    <mergeCell ref="B58:C58"/>
    <mergeCell ref="B60:C60"/>
    <mergeCell ref="A45:C45"/>
    <mergeCell ref="A64:C64"/>
    <mergeCell ref="B65:C65"/>
    <mergeCell ref="B52:C52"/>
    <mergeCell ref="B53:C53"/>
    <mergeCell ref="B54:C54"/>
    <mergeCell ref="B55:C55"/>
    <mergeCell ref="B57:C57"/>
    <mergeCell ref="B66:C66"/>
    <mergeCell ref="B67:C67"/>
    <mergeCell ref="B68:C68"/>
    <mergeCell ref="B69:C69"/>
    <mergeCell ref="B70:C70"/>
    <mergeCell ref="B71:C71"/>
    <mergeCell ref="B72:C72"/>
    <mergeCell ref="B74:C74"/>
    <mergeCell ref="B75:C75"/>
    <mergeCell ref="B77:C77"/>
    <mergeCell ref="B101:C101"/>
    <mergeCell ref="B88:C88"/>
    <mergeCell ref="B111:C111"/>
    <mergeCell ref="B112:C112"/>
    <mergeCell ref="B113:C113"/>
    <mergeCell ref="B94:C94"/>
    <mergeCell ref="B95:C95"/>
    <mergeCell ref="B96:C96"/>
    <mergeCell ref="B98:C98"/>
    <mergeCell ref="B99:C99"/>
    <mergeCell ref="B89:C89"/>
    <mergeCell ref="B90:C90"/>
    <mergeCell ref="B91:C91"/>
    <mergeCell ref="B92:C92"/>
    <mergeCell ref="B93:C93"/>
    <mergeCell ref="B120:C120"/>
    <mergeCell ref="B121:C121"/>
    <mergeCell ref="B123:C123"/>
    <mergeCell ref="B110:C110"/>
    <mergeCell ref="B114:C114"/>
    <mergeCell ref="B115:C115"/>
    <mergeCell ref="B116:C116"/>
    <mergeCell ref="B117:C117"/>
    <mergeCell ref="B118:C118"/>
  </mergeCells>
  <phoneticPr fontId="3" type="noConversion"/>
  <conditionalFormatting sqref="B23:C23 B24">
    <cfRule type="cellIs" dxfId="21" priority="12" stopIfTrue="1" operator="equal">
      <formula>"VAT status has not been defined - please select"</formula>
    </cfRule>
  </conditionalFormatting>
  <conditionalFormatting sqref="B26">
    <cfRule type="cellIs" dxfId="20" priority="13" stopIfTrue="1" operator="equal">
      <formula>"VAT Not defined"</formula>
    </cfRule>
  </conditionalFormatting>
  <conditionalFormatting sqref="C6:C7">
    <cfRule type="cellIs" dxfId="19" priority="14" stopIfTrue="1" operator="equal">
      <formula>"Not defined"</formula>
    </cfRule>
  </conditionalFormatting>
  <conditionalFormatting sqref="B56:C56 B57">
    <cfRule type="cellIs" dxfId="18" priority="9" stopIfTrue="1" operator="equal">
      <formula>"VAT status has not been defined - please select"</formula>
    </cfRule>
  </conditionalFormatting>
  <conditionalFormatting sqref="B59">
    <cfRule type="cellIs" dxfId="17" priority="10" stopIfTrue="1" operator="equal">
      <formula>"VAT Not defined"</formula>
    </cfRule>
  </conditionalFormatting>
  <conditionalFormatting sqref="B73:C73 B74">
    <cfRule type="cellIs" dxfId="16" priority="7" stopIfTrue="1" operator="equal">
      <formula>"VAT status has not been defined - please select"</formula>
    </cfRule>
  </conditionalFormatting>
  <conditionalFormatting sqref="B76">
    <cfRule type="cellIs" dxfId="15" priority="8" stopIfTrue="1" operator="equal">
      <formula>"VAT Not defined"</formula>
    </cfRule>
  </conditionalFormatting>
  <conditionalFormatting sqref="B97:C97 B98">
    <cfRule type="cellIs" dxfId="14" priority="5" stopIfTrue="1" operator="equal">
      <formula>"VAT status has not been defined - please select"</formula>
    </cfRule>
  </conditionalFormatting>
  <conditionalFormatting sqref="B100">
    <cfRule type="cellIs" dxfId="13" priority="6" stopIfTrue="1" operator="equal">
      <formula>"VAT Not defined"</formula>
    </cfRule>
  </conditionalFormatting>
  <conditionalFormatting sqref="B119:C119 B120">
    <cfRule type="cellIs" dxfId="12" priority="3" stopIfTrue="1" operator="equal">
      <formula>"VAT status has not been defined - please select"</formula>
    </cfRule>
  </conditionalFormatting>
  <conditionalFormatting sqref="B122">
    <cfRule type="cellIs" dxfId="11" priority="4" stopIfTrue="1" operator="equal">
      <formula>"VAT Not defined"</formula>
    </cfRule>
  </conditionalFormatting>
  <conditionalFormatting sqref="B139:C139 B140">
    <cfRule type="cellIs" dxfId="10" priority="1" stopIfTrue="1" operator="equal">
      <formula>"VAT status has not been defined - please select"</formula>
    </cfRule>
  </conditionalFormatting>
  <conditionalFormatting sqref="B142">
    <cfRule type="cellIs" dxfId="9" priority="2" stopIfTrue="1" operator="equal">
      <formula>"VAT Not defined"</formula>
    </cfRule>
  </conditionalFormatting>
  <dataValidations count="7">
    <dataValidation type="decimal" errorStyle="warning" allowBlank="1" showInputMessage="1" showErrorMessage="1" error="A price below cost requires approval of the Dean (or nominee). No contract can be approved without this clearance." sqref="T11" xr:uid="{00000000-0002-0000-0400-000000000000}">
      <formula1>0</formula1>
      <formula2>9999</formula2>
    </dataValidation>
    <dataValidation type="whole" allowBlank="1" showInputMessage="1" showErrorMessage="1" sqref="T9" xr:uid="{00000000-0002-0000-0400-000001000000}">
      <formula1>0</formula1>
      <formula2>1</formula2>
    </dataValidation>
    <dataValidation type="whole" allowBlank="1" showInputMessage="1" showErrorMessage="1" error="Can only be 0 or 1" prompt="This flag has been added at request of Hummanities Faculty to enable the academic cost proportion to be omitted while retaining the faculty cost proportion. " sqref="T10" xr:uid="{00000000-0002-0000-0400-000002000000}">
      <formula1>0</formula1>
      <formula2>1</formula2>
    </dataValidation>
    <dataValidation type="list" allowBlank="1" showInputMessage="1" showErrorMessage="1" sqref="C26 C59 C76 C100 C122 C142" xr:uid="{00000000-0002-0000-0400-000003000000}">
      <formula1>vatrates</formula1>
    </dataValidation>
    <dataValidation type="list" allowBlank="1" showInputMessage="1" showErrorMessage="1" error="VAT rates can either be normal rate (14%) or zero rated (0%) if an export contract (for example)" sqref="B26 B59 B76 B100 B122 B142" xr:uid="{00000000-0002-0000-0400-000004000000}">
      <formula1>VAT</formula1>
    </dataValidation>
    <dataValidation type="list" allowBlank="1" showInputMessage="1" showErrorMessage="1" sqref="C6" xr:uid="{00000000-0002-0000-0400-000005000000}">
      <formula1>faculties</formula1>
    </dataValidation>
    <dataValidation allowBlank="1" showErrorMessage="1" errorTitle="Year range error" error="Year must be one of that shown in range" promptTitle="Year" sqref="C8" xr:uid="{00000000-0002-0000-0400-000006000000}"/>
  </dataValidations>
  <pageMargins left="0.75" right="0.45" top="1" bottom="1" header="0.5" footer="0.5"/>
  <pageSetup paperSize="9" orientation="landscape" r:id="rId1"/>
  <headerFooter alignWithMargins="0">
    <oddHeader>&amp;LUnversity of Cape Town</oddHeader>
    <oddFooter>&amp;L&amp;D&amp;CMulti-year costing template v3&amp;RPage &amp;P of &amp;N</oddFooter>
  </headerFooter>
  <legacyDrawing r:id="rId2"/>
  <extLst>
    <ext xmlns:x14="http://schemas.microsoft.com/office/spreadsheetml/2009/9/main" uri="{CCE6A557-97BC-4b89-ADB6-D9C93CAAB3DF}">
      <x14:dataValidations xmlns:xm="http://schemas.microsoft.com/office/excel/2006/main" count="3">
        <x14:dataValidation type="list" showInputMessage="1" showErrorMessage="1" errorTitle="Error" error="Please select an option from the dropdown menu._x000a_Press Cancel to try again" promptTitle="Site" prompt="Please select whether this project takes place on or off site" xr:uid="{00000000-0002-0000-0400-000007000000}">
          <x14:formula1>
            <xm:f>'Lookup Lists'!$A$78:$A$79</xm:f>
          </x14:formula1>
          <xm:sqref>C4</xm:sqref>
        </x14:dataValidation>
        <x14:dataValidation type="list" allowBlank="1" showInputMessage="1" showErrorMessage="1" xr:uid="{00000000-0002-0000-0400-000008000000}">
          <x14:formula1>
            <xm:f>'Lookup Lists'!$A$78:$A$79</xm:f>
          </x14:formula1>
          <xm:sqref>C3</xm:sqref>
        </x14:dataValidation>
        <x14:dataValidation type="list" allowBlank="1" showInputMessage="1" showErrorMessage="1" xr:uid="{00000000-0002-0000-0400-000009000000}">
          <x14:formula1>
            <xm:f>'Lookup Lists'!$A$92:$A$98</xm:f>
          </x14:formula1>
          <xm:sqref>AG8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U136"/>
  <sheetViews>
    <sheetView zoomScale="80" zoomScaleNormal="80" workbookViewId="0">
      <selection activeCell="B36" sqref="B36"/>
    </sheetView>
  </sheetViews>
  <sheetFormatPr baseColWidth="10" defaultColWidth="8.83203125" defaultRowHeight="14"/>
  <cols>
    <col min="1" max="1" width="3.83203125" style="10" customWidth="1"/>
    <col min="2" max="2" width="48.33203125" style="10" customWidth="1"/>
    <col min="3" max="3" width="18.1640625" style="10" customWidth="1"/>
    <col min="4" max="4" width="10.83203125" style="197" customWidth="1"/>
    <col min="5" max="5" width="9.5" style="10" customWidth="1"/>
    <col min="6" max="6" width="16.83203125" style="10" customWidth="1"/>
    <col min="7" max="7" width="24.5" style="10" customWidth="1"/>
    <col min="8" max="10" width="10.6640625" style="10" hidden="1" customWidth="1"/>
    <col min="11" max="11" width="3.5" style="10" customWidth="1"/>
    <col min="12" max="12" width="27.5" style="10" customWidth="1"/>
    <col min="13" max="13" width="18.5" style="10" customWidth="1"/>
    <col min="14" max="14" width="20.33203125" style="10" customWidth="1"/>
    <col min="15" max="15" width="11.5" style="10" customWidth="1"/>
    <col min="16" max="16" width="2.83203125" style="10" customWidth="1"/>
    <col min="17" max="17" width="17.83203125" style="10" hidden="1" customWidth="1"/>
    <col min="18" max="18" width="20.83203125" style="10" hidden="1" customWidth="1"/>
    <col min="19" max="20" width="8.83203125" style="10"/>
    <col min="21" max="21" width="16.5" style="10" customWidth="1"/>
    <col min="22" max="16384" width="8.83203125" style="10"/>
  </cols>
  <sheetData>
    <row r="1" spans="1:21">
      <c r="A1" s="268" t="str">
        <f>CONCATENATE("Year ",C7," of Multi-year contract for:")</f>
        <v>Year 2022 of Multi-year contract for:</v>
      </c>
      <c r="B1" s="560"/>
      <c r="C1" s="561"/>
      <c r="D1" s="661"/>
      <c r="E1" s="105"/>
      <c r="F1" s="105"/>
      <c r="G1" s="105"/>
      <c r="H1" s="105"/>
      <c r="I1" s="105"/>
      <c r="J1" s="105"/>
      <c r="K1" s="105"/>
      <c r="L1" s="105"/>
      <c r="M1" s="105"/>
      <c r="N1" s="105"/>
      <c r="O1" s="105"/>
      <c r="P1" s="105"/>
      <c r="Q1" s="105"/>
      <c r="R1" s="105"/>
      <c r="S1" s="105"/>
      <c r="T1" s="105"/>
      <c r="U1" s="105"/>
    </row>
    <row r="2" spans="1:21">
      <c r="A2" s="105"/>
      <c r="B2" s="562" t="str">
        <f>'Summary Full Cost'!A1</f>
        <v xml:space="preserve">Contract name: </v>
      </c>
      <c r="C2" s="759">
        <f>'Summary Full Cost'!C1</f>
        <v>0</v>
      </c>
      <c r="D2" s="760"/>
      <c r="E2" s="760"/>
      <c r="F2" s="760"/>
      <c r="G2" s="761"/>
      <c r="H2" s="105"/>
      <c r="I2" s="105"/>
      <c r="J2" s="105"/>
      <c r="K2" s="105"/>
      <c r="L2" s="105"/>
      <c r="M2" s="105"/>
      <c r="N2" s="105"/>
      <c r="O2" s="105"/>
      <c r="P2" s="105"/>
      <c r="Q2" s="105"/>
      <c r="R2" s="105"/>
      <c r="S2" s="105"/>
      <c r="T2" s="105"/>
      <c r="U2" s="105"/>
    </row>
    <row r="3" spans="1:21">
      <c r="A3" s="105"/>
      <c r="B3" s="563" t="s">
        <v>71</v>
      </c>
      <c r="C3" s="437" t="str">
        <f>'Summary Full Cost'!C6</f>
        <v>HSC</v>
      </c>
      <c r="D3" s="564" t="s">
        <v>97</v>
      </c>
      <c r="E3" s="437">
        <f>'Summary Full Cost'!C2</f>
        <v>0</v>
      </c>
      <c r="F3" s="564" t="str">
        <f>'Summary Full Cost'!E2</f>
        <v>PI:</v>
      </c>
      <c r="G3" s="437">
        <f>'Summary Full Cost'!F2</f>
        <v>0</v>
      </c>
      <c r="H3" s="105"/>
      <c r="I3" s="105"/>
      <c r="J3" s="105"/>
      <c r="K3" s="105"/>
      <c r="L3" s="105"/>
      <c r="M3" s="105"/>
      <c r="N3" s="105"/>
      <c r="O3" s="105"/>
      <c r="P3" s="105"/>
      <c r="Q3" s="105"/>
      <c r="R3" s="105"/>
      <c r="S3" s="105"/>
      <c r="T3" s="105"/>
      <c r="U3" s="105"/>
    </row>
    <row r="4" spans="1:21" ht="7.5" customHeight="1">
      <c r="A4" s="269"/>
      <c r="B4" s="269"/>
      <c r="C4" s="269"/>
      <c r="D4" s="269"/>
      <c r="E4" s="269"/>
      <c r="F4" s="269"/>
      <c r="G4" s="269"/>
      <c r="H4" s="269"/>
      <c r="I4" s="269"/>
      <c r="J4" s="269"/>
      <c r="K4" s="269"/>
      <c r="L4" s="269"/>
      <c r="M4" s="269"/>
      <c r="N4" s="269"/>
      <c r="O4" s="105"/>
      <c r="P4" s="105"/>
      <c r="Q4" s="105"/>
      <c r="R4" s="105"/>
      <c r="S4" s="105"/>
      <c r="T4" s="105"/>
      <c r="U4" s="105"/>
    </row>
    <row r="5" spans="1:21" ht="28.5" customHeight="1">
      <c r="A5" s="762" t="s">
        <v>98</v>
      </c>
      <c r="B5" s="763"/>
      <c r="C5" s="763"/>
      <c r="D5" s="763"/>
      <c r="E5" s="763"/>
      <c r="F5" s="763"/>
      <c r="G5" s="764"/>
      <c r="H5" s="565"/>
      <c r="I5" s="565"/>
      <c r="J5" s="565"/>
      <c r="K5" s="565"/>
      <c r="L5" s="270"/>
      <c r="M5" s="270"/>
      <c r="N5" s="270"/>
      <c r="O5" s="105"/>
      <c r="P5" s="105"/>
      <c r="Q5" s="105"/>
      <c r="R5" s="105"/>
      <c r="S5" s="105"/>
      <c r="T5" s="105"/>
      <c r="U5" s="105"/>
    </row>
    <row r="6" spans="1:21" ht="18.75" customHeight="1" thickBot="1">
      <c r="A6" s="271"/>
      <c r="B6" s="271"/>
      <c r="C6" s="272"/>
      <c r="D6" s="271"/>
      <c r="E6" s="271"/>
      <c r="F6" s="271"/>
      <c r="G6" s="271"/>
      <c r="H6" s="271"/>
      <c r="I6" s="271"/>
      <c r="J6" s="271"/>
      <c r="K6" s="271"/>
      <c r="L6" s="271"/>
      <c r="M6" s="271"/>
      <c r="N6" s="271"/>
      <c r="O6" s="105"/>
      <c r="P6" s="105"/>
      <c r="Q6" s="105"/>
      <c r="R6" s="105"/>
      <c r="S6" s="105"/>
      <c r="T6" s="105"/>
      <c r="U6" s="105"/>
    </row>
    <row r="7" spans="1:21" ht="14.25" customHeight="1">
      <c r="A7" s="105"/>
      <c r="B7" s="550" t="s">
        <v>99</v>
      </c>
      <c r="C7" s="8">
        <v>2022</v>
      </c>
      <c r="D7" s="551" t="s">
        <v>100</v>
      </c>
      <c r="E7" s="552"/>
      <c r="F7" s="552"/>
      <c r="G7" s="552"/>
      <c r="H7" s="105">
        <f>C7-'Lookup Lists'!A47+C8/12</f>
        <v>2</v>
      </c>
      <c r="I7" s="566">
        <v>5</v>
      </c>
      <c r="J7" s="566">
        <f>ROUND(I7/5,0)</f>
        <v>1</v>
      </c>
      <c r="K7" s="566"/>
      <c r="L7" s="753" t="s">
        <v>74</v>
      </c>
      <c r="M7" s="754"/>
      <c r="N7" s="754"/>
      <c r="O7" s="755"/>
      <c r="P7" s="553"/>
      <c r="Q7" s="105"/>
      <c r="R7" s="105"/>
      <c r="S7" s="105"/>
      <c r="T7" s="105"/>
      <c r="U7" s="105"/>
    </row>
    <row r="8" spans="1:21" ht="14.25" customHeight="1">
      <c r="A8" s="105"/>
      <c r="B8" s="550" t="s">
        <v>101</v>
      </c>
      <c r="C8" s="8">
        <v>12</v>
      </c>
      <c r="D8" s="567" t="s">
        <v>102</v>
      </c>
      <c r="E8" s="273" t="str">
        <f>IF(H7&gt;4,"Time period exceeds tables.  Cost with care","")</f>
        <v/>
      </c>
      <c r="F8" s="202"/>
      <c r="G8" s="105"/>
      <c r="H8" s="553">
        <f>C7-'Lookup Lists'!A47+1</f>
        <v>2</v>
      </c>
      <c r="I8" s="105"/>
      <c r="J8" s="568">
        <f>C8/12</f>
        <v>1</v>
      </c>
      <c r="K8" s="568"/>
      <c r="L8" s="569">
        <v>1</v>
      </c>
      <c r="M8" s="570" t="s">
        <v>103</v>
      </c>
      <c r="N8" s="570"/>
      <c r="O8" s="571"/>
      <c r="P8" s="105"/>
      <c r="Q8" s="105"/>
      <c r="R8" s="105"/>
      <c r="S8" s="105"/>
      <c r="T8" s="105"/>
      <c r="U8" s="105"/>
    </row>
    <row r="9" spans="1:21" ht="12" customHeight="1">
      <c r="A9" s="105"/>
      <c r="B9" s="550"/>
      <c r="C9" s="105"/>
      <c r="D9" s="661"/>
      <c r="E9" s="105"/>
      <c r="F9" s="105"/>
      <c r="G9" s="105"/>
      <c r="H9" s="105"/>
      <c r="I9" s="105"/>
      <c r="J9" s="105"/>
      <c r="K9" s="105"/>
      <c r="L9" s="569">
        <f>'Summary Full Cost'!T10</f>
        <v>1</v>
      </c>
      <c r="M9" s="570" t="str">
        <f>'Summary Full Cost'!U10</f>
        <v>Academic cost flag 2</v>
      </c>
      <c r="N9" s="572"/>
      <c r="O9" s="573"/>
      <c r="P9" s="105"/>
      <c r="Q9" s="105"/>
      <c r="R9" s="105"/>
      <c r="S9" s="105"/>
      <c r="T9" s="105"/>
      <c r="U9" s="105"/>
    </row>
    <row r="10" spans="1:21">
      <c r="A10" s="105"/>
      <c r="B10" s="105"/>
      <c r="C10" s="105"/>
      <c r="D10" s="661"/>
      <c r="E10" s="105"/>
      <c r="F10" s="105"/>
      <c r="G10" s="105"/>
      <c r="H10" s="201"/>
      <c r="I10" s="201"/>
      <c r="J10" s="201"/>
      <c r="K10" s="201"/>
      <c r="L10" s="574">
        <f>'Summary Full Cost'!T11</f>
        <v>0</v>
      </c>
      <c r="M10" s="575" t="str">
        <f>'Summary Full Cost'!U11</f>
        <v>Mark-up above cost:</v>
      </c>
      <c r="N10" s="576"/>
      <c r="O10" s="577"/>
      <c r="P10" s="105"/>
      <c r="Q10" s="105"/>
      <c r="R10" s="105"/>
      <c r="S10" s="105"/>
      <c r="T10" s="105"/>
      <c r="U10" s="105"/>
    </row>
    <row r="11" spans="1:21" ht="15" thickBot="1">
      <c r="A11" s="105"/>
      <c r="B11" s="274"/>
      <c r="C11" s="275"/>
      <c r="D11" s="275"/>
      <c r="E11" s="275"/>
      <c r="F11" s="275"/>
      <c r="G11" s="275"/>
      <c r="H11" s="275"/>
      <c r="I11" s="275"/>
      <c r="J11" s="275"/>
      <c r="K11" s="275"/>
      <c r="L11" s="276"/>
      <c r="M11" s="578"/>
      <c r="N11" s="578"/>
      <c r="O11" s="579"/>
      <c r="P11" s="105"/>
      <c r="Q11" s="105"/>
      <c r="R11" s="105"/>
      <c r="S11" s="105"/>
      <c r="T11" s="105"/>
      <c r="U11" s="105"/>
    </row>
    <row r="12" spans="1:21" ht="28.5" customHeight="1" thickBot="1">
      <c r="A12" s="756" t="s">
        <v>104</v>
      </c>
      <c r="B12" s="757"/>
      <c r="C12" s="757"/>
      <c r="D12" s="757"/>
      <c r="E12" s="757"/>
      <c r="F12" s="757"/>
      <c r="G12" s="758"/>
      <c r="H12" s="659"/>
      <c r="I12" s="659" t="s">
        <v>105</v>
      </c>
      <c r="J12" s="580" t="s">
        <v>106</v>
      </c>
      <c r="K12" s="580"/>
      <c r="L12" s="749" t="s">
        <v>107</v>
      </c>
      <c r="M12" s="750"/>
      <c r="N12" s="658" t="s">
        <v>108</v>
      </c>
      <c r="O12" s="194"/>
      <c r="P12" s="105"/>
      <c r="Q12" s="105"/>
      <c r="R12" s="105"/>
      <c r="S12" s="105"/>
      <c r="T12" s="105"/>
      <c r="U12" s="105"/>
    </row>
    <row r="13" spans="1:21" ht="24" customHeight="1">
      <c r="A13" s="277"/>
      <c r="B13" s="278" t="s">
        <v>109</v>
      </c>
      <c r="C13" s="279" t="s">
        <v>110</v>
      </c>
      <c r="D13" s="279" t="s">
        <v>111</v>
      </c>
      <c r="E13" s="279" t="s">
        <v>112</v>
      </c>
      <c r="F13" s="279" t="s">
        <v>55</v>
      </c>
      <c r="G13" s="279" t="s">
        <v>113</v>
      </c>
      <c r="H13" s="277"/>
      <c r="I13" s="581" t="s">
        <v>105</v>
      </c>
      <c r="J13" s="581" t="s">
        <v>106</v>
      </c>
      <c r="K13" s="581"/>
      <c r="L13" s="280" t="s">
        <v>114</v>
      </c>
      <c r="M13" s="281"/>
      <c r="N13" s="281"/>
      <c r="O13" s="289"/>
      <c r="P13" s="105"/>
      <c r="Q13" s="105"/>
      <c r="R13" s="105"/>
      <c r="S13" s="105"/>
      <c r="T13" s="105"/>
      <c r="U13" s="105"/>
    </row>
    <row r="14" spans="1:21">
      <c r="A14" s="289"/>
      <c r="B14" s="441"/>
      <c r="C14" s="582">
        <f>IF(H14,INDEX(academicrates,I14,J14+I$7)*(1+'Summary Full Cost'!T$11)*'Summary Full Cost'!T$9,0)</f>
        <v>0</v>
      </c>
      <c r="D14" s="496" t="s">
        <v>116</v>
      </c>
      <c r="E14" s="583">
        <v>1</v>
      </c>
      <c r="F14" s="584">
        <f>IF(aflag2=1,E14*C14,L14)</f>
        <v>0</v>
      </c>
      <c r="G14" s="160"/>
      <c r="H14" s="105" t="b">
        <f>AND(ISTEXT(B14), ISTEXT(D14))</f>
        <v>0</v>
      </c>
      <c r="I14" s="105" t="e">
        <f>VLOOKUP(B14,categoryindex,2,0)</f>
        <v>#N/A</v>
      </c>
      <c r="J14" s="105">
        <f>IF(H14,VLOOKUP(D14,unitsindex,2,0),0)</f>
        <v>0</v>
      </c>
      <c r="K14" s="105"/>
      <c r="L14" s="412" t="s">
        <v>56</v>
      </c>
      <c r="M14" s="402">
        <f>IF(L14="yes",F14*1,F14*0)</f>
        <v>0</v>
      </c>
      <c r="N14" s="257">
        <f>IF(L14="no",F14*1,F14*0)</f>
        <v>0</v>
      </c>
      <c r="O14" s="585"/>
      <c r="P14" s="586"/>
      <c r="Q14" s="587"/>
      <c r="R14" s="588"/>
      <c r="S14" s="105"/>
      <c r="T14" s="105"/>
      <c r="U14" s="105"/>
    </row>
    <row r="15" spans="1:21">
      <c r="A15" s="289"/>
      <c r="B15" s="441"/>
      <c r="C15" s="582">
        <f>IF(H15,INDEX(academicrates,I15,J15+I$7)*(1+'Summary Full Cost'!T$11)*'Summary Full Cost'!T$9,0)</f>
        <v>0</v>
      </c>
      <c r="D15" s="496" t="s">
        <v>116</v>
      </c>
      <c r="E15" s="583"/>
      <c r="F15" s="589">
        <f>IF(aflag2=1,E15*C15,L15)</f>
        <v>0</v>
      </c>
      <c r="G15" s="160"/>
      <c r="H15" s="105" t="b">
        <f>AND(ISTEXT(B15), ISTEXT(D15))</f>
        <v>0</v>
      </c>
      <c r="I15" s="105" t="e">
        <f>VLOOKUP(B15,categoryindex,2,0)</f>
        <v>#N/A</v>
      </c>
      <c r="J15" s="105">
        <f>IF(H15,VLOOKUP(D15,unitsindex,2,0),0)</f>
        <v>0</v>
      </c>
      <c r="K15" s="105"/>
      <c r="L15" s="412" t="s">
        <v>56</v>
      </c>
      <c r="M15" s="257">
        <f t="shared" ref="M15:M31" si="0">IF(L15="yes",F15*1,F15*0)</f>
        <v>0</v>
      </c>
      <c r="N15" s="257">
        <f t="shared" ref="N15:N31" si="1">IF(L15="no",F15*1,F15*0)</f>
        <v>0</v>
      </c>
      <c r="O15" s="258"/>
      <c r="P15" s="586"/>
      <c r="Q15" s="587"/>
      <c r="R15" s="588"/>
      <c r="S15" s="105"/>
      <c r="T15" s="105"/>
      <c r="U15" s="105"/>
    </row>
    <row r="16" spans="1:21">
      <c r="A16" s="289"/>
      <c r="B16" s="441"/>
      <c r="C16" s="582">
        <f>IF(H16,INDEX(academicrates,I16,J16+I$7)*(1+'Summary Full Cost'!T$11)*'Summary Full Cost'!T$9,0)</f>
        <v>0</v>
      </c>
      <c r="D16" s="496" t="s">
        <v>271</v>
      </c>
      <c r="E16" s="590">
        <v>3</v>
      </c>
      <c r="F16" s="589">
        <f>IF(aflag2=1,E16*C16,L16)</f>
        <v>0</v>
      </c>
      <c r="G16" s="160"/>
      <c r="H16" s="105" t="b">
        <f>AND(ISTEXT(B16), ISTEXT(D16))</f>
        <v>0</v>
      </c>
      <c r="I16" s="105" t="e">
        <f>VLOOKUP(B16,categoryindex,2,0)</f>
        <v>#N/A</v>
      </c>
      <c r="J16" s="105">
        <f>IF(H16,VLOOKUP(D16,unitsindex,2,0),0)</f>
        <v>0</v>
      </c>
      <c r="K16" s="105"/>
      <c r="L16" s="412" t="s">
        <v>69</v>
      </c>
      <c r="M16" s="257">
        <f t="shared" si="0"/>
        <v>0</v>
      </c>
      <c r="N16" s="257">
        <f t="shared" si="1"/>
        <v>0</v>
      </c>
      <c r="O16" s="258"/>
      <c r="P16" s="586"/>
      <c r="Q16" s="587"/>
      <c r="R16" s="588"/>
      <c r="S16" s="105"/>
      <c r="T16" s="105"/>
      <c r="U16" s="105"/>
    </row>
    <row r="17" spans="1:18">
      <c r="A17" s="289"/>
      <c r="B17" s="441"/>
      <c r="C17" s="582">
        <f>IF(H17,INDEX(academicrates,I17,J17+I$7)*(1+'Summary Full Cost'!T$11)*'Summary Full Cost'!T$9,0)</f>
        <v>0</v>
      </c>
      <c r="D17" s="496" t="s">
        <v>116</v>
      </c>
      <c r="E17" s="590"/>
      <c r="F17" s="589">
        <f t="shared" ref="F17:F29" si="2">IF(aflag2=1,E17*C17,L17)</f>
        <v>0</v>
      </c>
      <c r="G17" s="160"/>
      <c r="H17" s="105" t="b">
        <f t="shared" ref="H17:H29" si="3">AND(ISTEXT(B17), ISTEXT(D17))</f>
        <v>0</v>
      </c>
      <c r="I17" s="105" t="e">
        <f t="shared" ref="I17:I29" si="4">VLOOKUP(B17,categoryindex,2,0)</f>
        <v>#N/A</v>
      </c>
      <c r="J17" s="105">
        <f t="shared" ref="J17:J29" si="5">IF(H17,VLOOKUP(D17,unitsindex,2,0),0)</f>
        <v>0</v>
      </c>
      <c r="K17" s="105"/>
      <c r="L17" s="412"/>
      <c r="M17" s="257">
        <f t="shared" si="0"/>
        <v>0</v>
      </c>
      <c r="N17" s="257">
        <f t="shared" si="1"/>
        <v>0</v>
      </c>
      <c r="O17" s="258"/>
      <c r="P17" s="586"/>
      <c r="Q17" s="587"/>
      <c r="R17" s="588"/>
    </row>
    <row r="18" spans="1:18">
      <c r="A18" s="289"/>
      <c r="B18" s="441"/>
      <c r="C18" s="582">
        <f>IF(H18,INDEX(academicrates,I18,J18+I$7)*(1+'Summary Full Cost'!T$11)*'Summary Full Cost'!T$9,0)</f>
        <v>0</v>
      </c>
      <c r="D18" s="496" t="s">
        <v>116</v>
      </c>
      <c r="E18" s="590"/>
      <c r="F18" s="589">
        <f t="shared" si="2"/>
        <v>0</v>
      </c>
      <c r="G18" s="160"/>
      <c r="H18" s="105" t="b">
        <f t="shared" si="3"/>
        <v>0</v>
      </c>
      <c r="I18" s="105" t="e">
        <f t="shared" si="4"/>
        <v>#N/A</v>
      </c>
      <c r="J18" s="105">
        <f t="shared" si="5"/>
        <v>0</v>
      </c>
      <c r="K18" s="105"/>
      <c r="L18" s="412"/>
      <c r="M18" s="257">
        <f t="shared" si="0"/>
        <v>0</v>
      </c>
      <c r="N18" s="257">
        <f t="shared" si="1"/>
        <v>0</v>
      </c>
      <c r="O18" s="258"/>
      <c r="P18" s="586"/>
      <c r="Q18" s="587"/>
      <c r="R18" s="588"/>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105"/>
      <c r="L19" s="412"/>
      <c r="M19" s="257">
        <f t="shared" si="0"/>
        <v>0</v>
      </c>
      <c r="N19" s="257">
        <f t="shared" si="1"/>
        <v>0</v>
      </c>
      <c r="O19" s="258"/>
      <c r="P19" s="586"/>
      <c r="Q19" s="587"/>
      <c r="R19" s="588"/>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105"/>
      <c r="L20" s="412"/>
      <c r="M20" s="257">
        <f t="shared" si="0"/>
        <v>0</v>
      </c>
      <c r="N20" s="257">
        <f t="shared" si="1"/>
        <v>0</v>
      </c>
      <c r="O20" s="258"/>
      <c r="P20" s="586"/>
      <c r="Q20" s="587"/>
      <c r="R20" s="588"/>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105"/>
      <c r="L21" s="412"/>
      <c r="M21" s="257">
        <f t="shared" si="0"/>
        <v>0</v>
      </c>
      <c r="N21" s="257">
        <f t="shared" si="1"/>
        <v>0</v>
      </c>
      <c r="O21" s="258"/>
      <c r="P21" s="586"/>
      <c r="Q21" s="587"/>
      <c r="R21" s="588"/>
    </row>
    <row r="22" spans="1:18">
      <c r="A22" s="289"/>
      <c r="B22" s="441"/>
      <c r="C22" s="582">
        <f>IF(H22,INDEX(academicrates,I22,J22+I$7)*(1+'Summary Full Cost'!T$11)*'Summary Full Cost'!T$9,0)</f>
        <v>0</v>
      </c>
      <c r="D22" s="496" t="s">
        <v>272</v>
      </c>
      <c r="E22" s="590">
        <v>40</v>
      </c>
      <c r="F22" s="589">
        <f t="shared" si="2"/>
        <v>0</v>
      </c>
      <c r="G22" s="160"/>
      <c r="H22" s="105" t="b">
        <f t="shared" si="3"/>
        <v>0</v>
      </c>
      <c r="I22" s="105" t="e">
        <f t="shared" si="4"/>
        <v>#N/A</v>
      </c>
      <c r="J22" s="105">
        <f t="shared" si="5"/>
        <v>0</v>
      </c>
      <c r="K22" s="105"/>
      <c r="L22" s="412" t="s">
        <v>69</v>
      </c>
      <c r="M22" s="257">
        <f t="shared" si="0"/>
        <v>0</v>
      </c>
      <c r="N22" s="257">
        <f t="shared" si="1"/>
        <v>0</v>
      </c>
      <c r="O22" s="258"/>
      <c r="P22" s="586"/>
      <c r="Q22" s="587"/>
      <c r="R22" s="588"/>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105"/>
      <c r="L23" s="412"/>
      <c r="M23" s="257">
        <f t="shared" si="0"/>
        <v>0</v>
      </c>
      <c r="N23" s="257">
        <f t="shared" si="1"/>
        <v>0</v>
      </c>
      <c r="O23" s="258"/>
      <c r="P23" s="586"/>
      <c r="Q23" s="587"/>
      <c r="R23" s="588"/>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105"/>
      <c r="L24" s="412"/>
      <c r="M24" s="257">
        <f t="shared" si="0"/>
        <v>0</v>
      </c>
      <c r="N24" s="257">
        <f t="shared" si="1"/>
        <v>0</v>
      </c>
      <c r="O24" s="258"/>
      <c r="P24" s="586"/>
      <c r="Q24" s="587"/>
      <c r="R24" s="588"/>
    </row>
    <row r="25" spans="1:18">
      <c r="A25" s="289"/>
      <c r="B25" s="441"/>
      <c r="C25" s="582">
        <f>IF(H25,INDEX(academicrates,I25,J25+I$7)*(1+'Summary Full Cost'!T$11)*'Summary Full Cost'!T$9,0)</f>
        <v>0</v>
      </c>
      <c r="D25" s="496" t="s">
        <v>116</v>
      </c>
      <c r="E25" s="590"/>
      <c r="F25" s="589">
        <f t="shared" si="2"/>
        <v>0</v>
      </c>
      <c r="G25" s="160"/>
      <c r="H25" s="105" t="b">
        <f t="shared" si="3"/>
        <v>0</v>
      </c>
      <c r="I25" s="105" t="e">
        <f t="shared" si="4"/>
        <v>#N/A</v>
      </c>
      <c r="J25" s="105">
        <f t="shared" si="5"/>
        <v>0</v>
      </c>
      <c r="K25" s="105"/>
      <c r="L25" s="412"/>
      <c r="M25" s="257">
        <f t="shared" si="0"/>
        <v>0</v>
      </c>
      <c r="N25" s="257">
        <f t="shared" si="1"/>
        <v>0</v>
      </c>
      <c r="O25" s="258"/>
      <c r="P25" s="586"/>
      <c r="Q25" s="587"/>
      <c r="R25" s="588"/>
    </row>
    <row r="26" spans="1:18">
      <c r="A26" s="289"/>
      <c r="B26" s="441"/>
      <c r="C26" s="582">
        <f>IF(H26,INDEX(academicrates,I26,J26+I$7)*(1+'Summary Full Cost'!T$11)*'Summary Full Cost'!T$9,0)</f>
        <v>0</v>
      </c>
      <c r="D26" s="496"/>
      <c r="E26" s="590"/>
      <c r="F26" s="589">
        <f t="shared" si="2"/>
        <v>0</v>
      </c>
      <c r="G26" s="160"/>
      <c r="H26" s="105" t="b">
        <f t="shared" si="3"/>
        <v>0</v>
      </c>
      <c r="I26" s="105" t="e">
        <f t="shared" si="4"/>
        <v>#N/A</v>
      </c>
      <c r="J26" s="105">
        <f t="shared" si="5"/>
        <v>0</v>
      </c>
      <c r="K26" s="105"/>
      <c r="L26" s="412"/>
      <c r="M26" s="257">
        <f t="shared" si="0"/>
        <v>0</v>
      </c>
      <c r="N26" s="257">
        <f t="shared" si="1"/>
        <v>0</v>
      </c>
      <c r="O26" s="258"/>
      <c r="P26" s="586"/>
      <c r="Q26" s="587"/>
      <c r="R26" s="588"/>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105"/>
      <c r="L27" s="412"/>
      <c r="M27" s="257">
        <f t="shared" si="0"/>
        <v>0</v>
      </c>
      <c r="N27" s="257">
        <f t="shared" si="1"/>
        <v>0</v>
      </c>
      <c r="O27" s="258"/>
      <c r="P27" s="586"/>
      <c r="Q27" s="587"/>
      <c r="R27" s="588"/>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105"/>
      <c r="L28" s="412"/>
      <c r="M28" s="257">
        <f t="shared" si="0"/>
        <v>0</v>
      </c>
      <c r="N28" s="257">
        <f t="shared" si="1"/>
        <v>0</v>
      </c>
      <c r="O28" s="258"/>
      <c r="P28" s="586"/>
      <c r="Q28" s="587"/>
      <c r="R28" s="588"/>
    </row>
    <row r="29" spans="1:18" ht="20" customHeight="1">
      <c r="A29" s="289"/>
      <c r="B29" s="441"/>
      <c r="C29" s="582">
        <f>IF(H29,INDEX(academicrates,I29,J29+I$7)*(1+'Summary Full Cost'!T$11)*'Summary Full Cost'!T$9,0)</f>
        <v>0</v>
      </c>
      <c r="D29" s="591"/>
      <c r="E29" s="592"/>
      <c r="F29" s="589">
        <f t="shared" si="2"/>
        <v>0</v>
      </c>
      <c r="G29" s="160"/>
      <c r="H29" s="105" t="b">
        <f t="shared" si="3"/>
        <v>0</v>
      </c>
      <c r="I29" s="105" t="e">
        <f t="shared" si="4"/>
        <v>#N/A</v>
      </c>
      <c r="J29" s="105">
        <f t="shared" si="5"/>
        <v>0</v>
      </c>
      <c r="K29" s="105"/>
      <c r="L29" s="412"/>
      <c r="M29" s="257">
        <f t="shared" si="0"/>
        <v>0</v>
      </c>
      <c r="N29" s="257">
        <f t="shared" si="1"/>
        <v>0</v>
      </c>
      <c r="O29" s="258"/>
      <c r="P29" s="586"/>
      <c r="Q29" s="587"/>
      <c r="R29" s="588"/>
    </row>
    <row r="30" spans="1:18" ht="17" customHeight="1">
      <c r="A30" s="105"/>
      <c r="B30" s="282" t="s">
        <v>107</v>
      </c>
      <c r="C30" s="593"/>
      <c r="D30" s="594"/>
      <c r="E30" s="595"/>
      <c r="F30" s="596">
        <f>C30</f>
        <v>0</v>
      </c>
      <c r="G30" s="282"/>
      <c r="H30" s="105"/>
      <c r="I30" s="105"/>
      <c r="J30" s="105"/>
      <c r="K30" s="105"/>
      <c r="L30" s="412"/>
      <c r="M30" s="257">
        <f t="shared" si="0"/>
        <v>0</v>
      </c>
      <c r="N30" s="257">
        <f t="shared" si="1"/>
        <v>0</v>
      </c>
      <c r="O30" s="258"/>
      <c r="P30" s="586"/>
      <c r="Q30" s="586"/>
      <c r="R30" s="588"/>
    </row>
    <row r="31" spans="1:18" ht="17" customHeight="1">
      <c r="A31" s="105"/>
      <c r="B31" s="282" t="s">
        <v>118</v>
      </c>
      <c r="C31" s="282"/>
      <c r="D31" s="597"/>
      <c r="E31" s="598"/>
      <c r="F31" s="596">
        <f>C31</f>
        <v>0</v>
      </c>
      <c r="G31" s="282"/>
      <c r="H31" s="105"/>
      <c r="I31" s="105"/>
      <c r="J31" s="105"/>
      <c r="K31" s="105"/>
      <c r="L31" s="412"/>
      <c r="M31" s="257">
        <f t="shared" si="0"/>
        <v>0</v>
      </c>
      <c r="N31" s="257">
        <f t="shared" si="1"/>
        <v>0</v>
      </c>
      <c r="O31" s="258"/>
      <c r="P31" s="586"/>
      <c r="Q31" s="586"/>
      <c r="R31" s="588"/>
    </row>
    <row r="32" spans="1:18" ht="17" customHeight="1">
      <c r="A32" s="105"/>
      <c r="B32" s="283" t="s">
        <v>119</v>
      </c>
      <c r="C32" s="267"/>
      <c r="D32" s="284"/>
      <c r="E32" s="285"/>
      <c r="F32" s="335">
        <f>SUM(F14:F31)</f>
        <v>0</v>
      </c>
      <c r="G32" s="286"/>
      <c r="H32" s="287"/>
      <c r="I32" s="287"/>
      <c r="J32" s="287"/>
      <c r="K32" s="287"/>
      <c r="L32" s="288"/>
      <c r="M32" s="259">
        <f>SUM(M14:M31)</f>
        <v>0</v>
      </c>
      <c r="N32" s="260">
        <f>SUM(N14:N31)</f>
        <v>0</v>
      </c>
      <c r="O32" s="258"/>
      <c r="P32" s="586"/>
      <c r="Q32" s="261">
        <f>N32/('Summary Full Cost'!$T$11+1)</f>
        <v>0</v>
      </c>
      <c r="R32" s="588">
        <f>N32-Q32</f>
        <v>0</v>
      </c>
    </row>
    <row r="33" spans="1:18" s="177" customFormat="1" ht="17" customHeight="1">
      <c r="A33" s="447"/>
      <c r="B33" s="289"/>
      <c r="C33" s="289"/>
      <c r="D33" s="599"/>
      <c r="E33" s="289"/>
      <c r="F33" s="600"/>
      <c r="G33" s="289"/>
      <c r="H33" s="447"/>
      <c r="I33" s="447"/>
      <c r="J33" s="447"/>
      <c r="K33" s="447"/>
      <c r="L33" s="412"/>
      <c r="M33" s="257"/>
      <c r="N33" s="262"/>
      <c r="O33" s="258"/>
      <c r="P33" s="601"/>
      <c r="Q33" s="601"/>
      <c r="R33" s="602"/>
    </row>
    <row r="34" spans="1:18" ht="17" customHeight="1">
      <c r="A34" s="751" t="s">
        <v>120</v>
      </c>
      <c r="B34" s="752"/>
      <c r="C34" s="752"/>
      <c r="D34" s="752"/>
      <c r="E34" s="752"/>
      <c r="F34" s="752"/>
      <c r="G34" s="752"/>
      <c r="H34" s="580"/>
      <c r="I34" s="580"/>
      <c r="J34" s="580"/>
      <c r="K34" s="580"/>
      <c r="L34" s="289"/>
      <c r="M34" s="263"/>
      <c r="N34" s="264"/>
      <c r="O34" s="258"/>
      <c r="P34" s="586"/>
      <c r="Q34" s="586"/>
      <c r="R34" s="588"/>
    </row>
    <row r="35" spans="1:18" ht="11.25" customHeight="1">
      <c r="A35" s="752"/>
      <c r="B35" s="752"/>
      <c r="C35" s="752"/>
      <c r="D35" s="752"/>
      <c r="E35" s="752"/>
      <c r="F35" s="752"/>
      <c r="G35" s="752"/>
      <c r="H35" s="580"/>
      <c r="I35" s="580" t="s">
        <v>105</v>
      </c>
      <c r="J35" s="580" t="s">
        <v>106</v>
      </c>
      <c r="K35" s="580"/>
      <c r="L35" s="289"/>
      <c r="M35" s="263"/>
      <c r="N35" s="264"/>
      <c r="O35" s="258"/>
      <c r="P35" s="586"/>
      <c r="Q35" s="586"/>
      <c r="R35" s="588"/>
    </row>
    <row r="36" spans="1:18">
      <c r="A36" s="289"/>
      <c r="B36" s="441"/>
      <c r="C36" s="582">
        <f>IF(H36,INDEX(passrates,I36,2+I$7+J36)*(1+'Summary Full Cost'!T$11),0)</f>
        <v>0</v>
      </c>
      <c r="D36" s="496" t="s">
        <v>116</v>
      </c>
      <c r="E36" s="583"/>
      <c r="F36" s="584">
        <f t="shared" ref="F36:F55" si="6">IF(aflag2=1,E36*C36,L36)</f>
        <v>0</v>
      </c>
      <c r="G36" s="160"/>
      <c r="H36" s="105" t="b">
        <f t="shared" ref="H36:H40" si="7">AND(ISTEXT(B36), ISTEXT(D36))</f>
        <v>0</v>
      </c>
      <c r="I36" s="105" t="e">
        <f t="shared" ref="I36:I40" si="8">MATCH(B36,supportstaff,0)</f>
        <v>#N/A</v>
      </c>
      <c r="J36" s="105">
        <f t="shared" ref="J36:J40" si="9">IF(H36,VLOOKUP(D36,unitsindex,2,0),0)</f>
        <v>0</v>
      </c>
      <c r="K36" s="105"/>
      <c r="L36" s="412" t="s">
        <v>56</v>
      </c>
      <c r="M36" s="257">
        <f>IF(L36="Yes",F36*1,F36*0)</f>
        <v>0</v>
      </c>
      <c r="N36" s="257">
        <f t="shared" ref="N36:N57" si="10">IF(L36="no",F36*1,F36*0)</f>
        <v>0</v>
      </c>
      <c r="O36" s="258"/>
      <c r="P36" s="586"/>
      <c r="Q36" s="587"/>
      <c r="R36" s="588"/>
    </row>
    <row r="37" spans="1:18">
      <c r="A37" s="289"/>
      <c r="B37" s="441"/>
      <c r="C37" s="582">
        <f>IF(H37,INDEX(passrates,I37,2+I$7+J37)*(1+'Summary Full Cost'!T$11),0)</f>
        <v>0</v>
      </c>
      <c r="D37" s="496" t="s">
        <v>116</v>
      </c>
      <c r="E37" s="583"/>
      <c r="F37" s="584">
        <f t="shared" si="6"/>
        <v>0</v>
      </c>
      <c r="G37" s="497"/>
      <c r="H37" s="105" t="b">
        <f t="shared" si="7"/>
        <v>0</v>
      </c>
      <c r="I37" s="105" t="e">
        <f t="shared" si="8"/>
        <v>#N/A</v>
      </c>
      <c r="J37" s="105">
        <f t="shared" si="9"/>
        <v>0</v>
      </c>
      <c r="K37" s="105"/>
      <c r="L37" s="412" t="s">
        <v>56</v>
      </c>
      <c r="M37" s="257">
        <f t="shared" ref="M37:M57" si="11">IF(L37="Yes",F37*1,F37*0)</f>
        <v>0</v>
      </c>
      <c r="N37" s="257">
        <f t="shared" si="10"/>
        <v>0</v>
      </c>
      <c r="O37" s="258"/>
      <c r="P37" s="586"/>
      <c r="Q37" s="587"/>
      <c r="R37" s="588"/>
    </row>
    <row r="38" spans="1:18">
      <c r="A38" s="289"/>
      <c r="B38" s="441"/>
      <c r="C38" s="582">
        <f>IF(H38,INDEX(passrates,I38,2+I$7+J38)*(1+'Summary Full Cost'!T$11),0)</f>
        <v>0</v>
      </c>
      <c r="D38" s="496" t="s">
        <v>116</v>
      </c>
      <c r="E38" s="583"/>
      <c r="F38" s="584">
        <f t="shared" si="6"/>
        <v>0</v>
      </c>
      <c r="G38" s="497"/>
      <c r="H38" s="105" t="b">
        <f t="shared" si="7"/>
        <v>0</v>
      </c>
      <c r="I38" s="105" t="e">
        <f t="shared" si="8"/>
        <v>#N/A</v>
      </c>
      <c r="J38" s="105">
        <f t="shared" si="9"/>
        <v>0</v>
      </c>
      <c r="K38" s="105"/>
      <c r="L38" s="412" t="s">
        <v>56</v>
      </c>
      <c r="M38" s="257">
        <f t="shared" si="11"/>
        <v>0</v>
      </c>
      <c r="N38" s="257">
        <f t="shared" si="10"/>
        <v>0</v>
      </c>
      <c r="O38" s="258"/>
      <c r="P38" s="586"/>
      <c r="Q38" s="587"/>
      <c r="R38" s="588"/>
    </row>
    <row r="39" spans="1:18">
      <c r="A39" s="289"/>
      <c r="B39" s="441"/>
      <c r="C39" s="582">
        <f>IF(H39,INDEX(passrates,I39,2+I$7+J39)*(1+'Summary Full Cost'!T$11),0)</f>
        <v>0</v>
      </c>
      <c r="D39" s="496" t="s">
        <v>116</v>
      </c>
      <c r="E39" s="583"/>
      <c r="F39" s="584">
        <f t="shared" si="6"/>
        <v>0</v>
      </c>
      <c r="G39" s="497"/>
      <c r="H39" s="105" t="b">
        <f t="shared" si="7"/>
        <v>0</v>
      </c>
      <c r="I39" s="105" t="e">
        <f t="shared" si="8"/>
        <v>#N/A</v>
      </c>
      <c r="J39" s="105">
        <f t="shared" si="9"/>
        <v>0</v>
      </c>
      <c r="K39" s="105"/>
      <c r="L39" s="412" t="s">
        <v>56</v>
      </c>
      <c r="M39" s="257">
        <f t="shared" si="11"/>
        <v>0</v>
      </c>
      <c r="N39" s="257">
        <f t="shared" si="10"/>
        <v>0</v>
      </c>
      <c r="O39" s="258"/>
      <c r="P39" s="586"/>
      <c r="Q39" s="587"/>
      <c r="R39" s="588"/>
    </row>
    <row r="40" spans="1:18">
      <c r="A40" s="289"/>
      <c r="B40" s="441"/>
      <c r="C40" s="582">
        <f>IF(H40,INDEX(passrates,I40,2+I$7+J40)*(1+'Summary Full Cost'!T$11),0)</f>
        <v>0</v>
      </c>
      <c r="D40" s="496" t="s">
        <v>116</v>
      </c>
      <c r="E40" s="583"/>
      <c r="F40" s="584">
        <f t="shared" si="6"/>
        <v>0</v>
      </c>
      <c r="G40" s="497"/>
      <c r="H40" s="105" t="b">
        <f t="shared" si="7"/>
        <v>0</v>
      </c>
      <c r="I40" s="105" t="e">
        <f t="shared" si="8"/>
        <v>#N/A</v>
      </c>
      <c r="J40" s="105">
        <f t="shared" si="9"/>
        <v>0</v>
      </c>
      <c r="K40" s="105"/>
      <c r="L40" s="412" t="s">
        <v>56</v>
      </c>
      <c r="M40" s="257">
        <f t="shared" si="11"/>
        <v>0</v>
      </c>
      <c r="N40" s="257">
        <f t="shared" si="10"/>
        <v>0</v>
      </c>
      <c r="O40" s="258"/>
      <c r="P40" s="586"/>
      <c r="Q40" s="587"/>
      <c r="R40" s="588"/>
    </row>
    <row r="41" spans="1:18">
      <c r="A41" s="289"/>
      <c r="B41" s="441"/>
      <c r="C41" s="582">
        <f>IF(H41,INDEX(passrates,I41,2+I$7+J41)*(1+'Summary Full Cost'!T$11),0)</f>
        <v>0</v>
      </c>
      <c r="D41" s="496" t="s">
        <v>116</v>
      </c>
      <c r="E41" s="590"/>
      <c r="F41" s="584">
        <f t="shared" si="6"/>
        <v>0</v>
      </c>
      <c r="G41" s="497"/>
      <c r="H41" s="105" t="b">
        <f t="shared" ref="H41:H49" si="12">AND(ISTEXT(B41), ISTEXT(D41))</f>
        <v>0</v>
      </c>
      <c r="I41" s="105" t="e">
        <f t="shared" ref="I41:I49" si="13">MATCH(B41,supportstaff,0)</f>
        <v>#N/A</v>
      </c>
      <c r="J41" s="105">
        <f t="shared" ref="J41:J49" si="14">IF(H41,VLOOKUP(D41,unitsindex,2,0),0)</f>
        <v>0</v>
      </c>
      <c r="K41" s="105"/>
      <c r="L41" s="412"/>
      <c r="M41" s="257">
        <f t="shared" si="11"/>
        <v>0</v>
      </c>
      <c r="N41" s="257">
        <f t="shared" si="10"/>
        <v>0</v>
      </c>
      <c r="O41" s="258"/>
      <c r="P41" s="586"/>
      <c r="Q41" s="587"/>
      <c r="R41" s="588"/>
    </row>
    <row r="42" spans="1:18">
      <c r="A42" s="289"/>
      <c r="B42" s="441"/>
      <c r="C42" s="582">
        <f>IF(H42,INDEX(passrates,I42,2+I$7+J42)*(1+'Summary Full Cost'!T$11),0)</f>
        <v>0</v>
      </c>
      <c r="D42" s="496" t="s">
        <v>116</v>
      </c>
      <c r="E42" s="590"/>
      <c r="F42" s="584">
        <f t="shared" si="6"/>
        <v>0</v>
      </c>
      <c r="G42" s="497"/>
      <c r="H42" s="105" t="b">
        <f t="shared" si="12"/>
        <v>0</v>
      </c>
      <c r="I42" s="105" t="e">
        <f t="shared" si="13"/>
        <v>#N/A</v>
      </c>
      <c r="J42" s="105">
        <f t="shared" si="14"/>
        <v>0</v>
      </c>
      <c r="K42" s="105"/>
      <c r="L42" s="412"/>
      <c r="M42" s="257">
        <f t="shared" si="11"/>
        <v>0</v>
      </c>
      <c r="N42" s="257">
        <f t="shared" si="10"/>
        <v>0</v>
      </c>
      <c r="O42" s="258"/>
      <c r="P42" s="586"/>
      <c r="Q42" s="587"/>
      <c r="R42" s="588"/>
    </row>
    <row r="43" spans="1:18">
      <c r="A43" s="289"/>
      <c r="B43" s="441"/>
      <c r="C43" s="582">
        <f>IF(H43,INDEX(passrates,I43,2+I$7+J43)*(1+'Summary Full Cost'!T$11),0)</f>
        <v>0</v>
      </c>
      <c r="D43" s="496" t="s">
        <v>116</v>
      </c>
      <c r="E43" s="590"/>
      <c r="F43" s="584">
        <f t="shared" si="6"/>
        <v>0</v>
      </c>
      <c r="G43" s="497"/>
      <c r="H43" s="105" t="b">
        <f t="shared" si="12"/>
        <v>0</v>
      </c>
      <c r="I43" s="105" t="e">
        <f t="shared" si="13"/>
        <v>#N/A</v>
      </c>
      <c r="J43" s="105">
        <f t="shared" si="14"/>
        <v>0</v>
      </c>
      <c r="K43" s="105"/>
      <c r="L43" s="412"/>
      <c r="M43" s="257">
        <f t="shared" si="11"/>
        <v>0</v>
      </c>
      <c r="N43" s="257">
        <f t="shared" si="10"/>
        <v>0</v>
      </c>
      <c r="O43" s="258"/>
      <c r="P43" s="586"/>
      <c r="Q43" s="587"/>
      <c r="R43" s="588"/>
    </row>
    <row r="44" spans="1:18">
      <c r="A44" s="289"/>
      <c r="B44" s="441"/>
      <c r="C44" s="582">
        <f>IF(H44,INDEX(passrates,I44,2+I$7+J44)*(1+'Summary Full Cost'!T$11),0)</f>
        <v>0</v>
      </c>
      <c r="D44" s="496"/>
      <c r="E44" s="590"/>
      <c r="F44" s="584">
        <f t="shared" si="6"/>
        <v>0</v>
      </c>
      <c r="G44" s="497"/>
      <c r="H44" s="105" t="b">
        <f t="shared" si="12"/>
        <v>0</v>
      </c>
      <c r="I44" s="105" t="e">
        <f t="shared" si="13"/>
        <v>#N/A</v>
      </c>
      <c r="J44" s="105">
        <f t="shared" si="14"/>
        <v>0</v>
      </c>
      <c r="K44" s="105"/>
      <c r="L44" s="412"/>
      <c r="M44" s="257">
        <f t="shared" si="11"/>
        <v>0</v>
      </c>
      <c r="N44" s="257">
        <f t="shared" si="10"/>
        <v>0</v>
      </c>
      <c r="O44" s="258"/>
      <c r="P44" s="586"/>
      <c r="Q44" s="587"/>
      <c r="R44" s="588"/>
    </row>
    <row r="45" spans="1:18">
      <c r="A45" s="289"/>
      <c r="B45" s="441"/>
      <c r="C45" s="582">
        <f>IF(H45,INDEX(passrates,I45,2+I$7+J45)*(1+'Summary Full Cost'!T$11),0)</f>
        <v>0</v>
      </c>
      <c r="D45" s="496"/>
      <c r="E45" s="590"/>
      <c r="F45" s="584">
        <f t="shared" si="6"/>
        <v>0</v>
      </c>
      <c r="G45" s="497"/>
      <c r="H45" s="105" t="b">
        <f t="shared" si="12"/>
        <v>0</v>
      </c>
      <c r="I45" s="105" t="e">
        <f t="shared" si="13"/>
        <v>#N/A</v>
      </c>
      <c r="J45" s="105">
        <f t="shared" si="14"/>
        <v>0</v>
      </c>
      <c r="K45" s="105"/>
      <c r="L45" s="412"/>
      <c r="M45" s="257">
        <f t="shared" si="11"/>
        <v>0</v>
      </c>
      <c r="N45" s="257">
        <f t="shared" si="10"/>
        <v>0</v>
      </c>
      <c r="O45" s="258"/>
      <c r="P45" s="586"/>
      <c r="Q45" s="587"/>
      <c r="R45" s="588"/>
    </row>
    <row r="46" spans="1:18">
      <c r="A46" s="289"/>
      <c r="B46" s="441"/>
      <c r="C46" s="582">
        <f>IF(H46,INDEX(passrates,I46,2+I$7+J46)*(1+'Summary Full Cost'!T$11),0)</f>
        <v>0</v>
      </c>
      <c r="D46" s="496"/>
      <c r="E46" s="590"/>
      <c r="F46" s="584">
        <f t="shared" si="6"/>
        <v>0</v>
      </c>
      <c r="G46" s="497"/>
      <c r="H46" s="105" t="b">
        <f t="shared" si="12"/>
        <v>0</v>
      </c>
      <c r="I46" s="105" t="e">
        <f t="shared" si="13"/>
        <v>#N/A</v>
      </c>
      <c r="J46" s="105">
        <f t="shared" si="14"/>
        <v>0</v>
      </c>
      <c r="K46" s="105"/>
      <c r="L46" s="412"/>
      <c r="M46" s="257">
        <f t="shared" si="11"/>
        <v>0</v>
      </c>
      <c r="N46" s="257">
        <f t="shared" si="10"/>
        <v>0</v>
      </c>
      <c r="O46" s="258"/>
      <c r="P46" s="586"/>
      <c r="Q46" s="587"/>
      <c r="R46" s="588"/>
    </row>
    <row r="47" spans="1:18">
      <c r="A47" s="289"/>
      <c r="B47" s="441"/>
      <c r="C47" s="582">
        <f>IF(H47,INDEX(passrates,I47,2+I$7+J47)*(1+'Summary Full Cost'!T$11),0)</f>
        <v>0</v>
      </c>
      <c r="D47" s="496"/>
      <c r="E47" s="590"/>
      <c r="F47" s="584">
        <f t="shared" si="6"/>
        <v>0</v>
      </c>
      <c r="G47" s="497"/>
      <c r="H47" s="105" t="b">
        <f t="shared" si="12"/>
        <v>0</v>
      </c>
      <c r="I47" s="105" t="e">
        <f t="shared" si="13"/>
        <v>#N/A</v>
      </c>
      <c r="J47" s="105">
        <f t="shared" si="14"/>
        <v>0</v>
      </c>
      <c r="K47" s="105"/>
      <c r="L47" s="412"/>
      <c r="M47" s="257">
        <f t="shared" si="11"/>
        <v>0</v>
      </c>
      <c r="N47" s="257">
        <f t="shared" si="10"/>
        <v>0</v>
      </c>
      <c r="O47" s="258"/>
      <c r="P47" s="586"/>
      <c r="Q47" s="587"/>
      <c r="R47" s="588"/>
    </row>
    <row r="48" spans="1:18">
      <c r="A48" s="289"/>
      <c r="B48" s="441"/>
      <c r="C48" s="582">
        <f>IF(H48,INDEX(passrates,I48,2+I$7+J48)*(1+'Summary Full Cost'!T$11),0)</f>
        <v>0</v>
      </c>
      <c r="D48" s="496"/>
      <c r="E48" s="590"/>
      <c r="F48" s="584">
        <f t="shared" si="6"/>
        <v>0</v>
      </c>
      <c r="G48" s="497"/>
      <c r="H48" s="105" t="b">
        <f t="shared" si="12"/>
        <v>0</v>
      </c>
      <c r="I48" s="105" t="e">
        <f t="shared" si="13"/>
        <v>#N/A</v>
      </c>
      <c r="J48" s="105">
        <f t="shared" si="14"/>
        <v>0</v>
      </c>
      <c r="K48" s="105"/>
      <c r="L48" s="412"/>
      <c r="M48" s="257">
        <f t="shared" si="11"/>
        <v>0</v>
      </c>
      <c r="N48" s="257">
        <f t="shared" si="10"/>
        <v>0</v>
      </c>
      <c r="O48" s="258"/>
      <c r="P48" s="586"/>
      <c r="Q48" s="587"/>
      <c r="R48" s="588"/>
    </row>
    <row r="49" spans="1:18">
      <c r="A49" s="289"/>
      <c r="B49" s="441"/>
      <c r="C49" s="582">
        <f>IF(H49,INDEX(passrates,I49,2+I$7+J49)*(1+'Summary Full Cost'!T$11),0)</f>
        <v>0</v>
      </c>
      <c r="D49" s="496"/>
      <c r="E49" s="590"/>
      <c r="F49" s="584">
        <f t="shared" si="6"/>
        <v>0</v>
      </c>
      <c r="G49" s="497"/>
      <c r="H49" s="105" t="b">
        <f t="shared" si="12"/>
        <v>0</v>
      </c>
      <c r="I49" s="105" t="e">
        <f t="shared" si="13"/>
        <v>#N/A</v>
      </c>
      <c r="J49" s="105">
        <f t="shared" si="14"/>
        <v>0</v>
      </c>
      <c r="K49" s="105"/>
      <c r="L49" s="412"/>
      <c r="M49" s="257">
        <f t="shared" si="11"/>
        <v>0</v>
      </c>
      <c r="N49" s="257">
        <f t="shared" si="10"/>
        <v>0</v>
      </c>
      <c r="O49" s="258"/>
      <c r="P49" s="586"/>
      <c r="Q49" s="587"/>
      <c r="R49" s="588"/>
    </row>
    <row r="50" spans="1:18">
      <c r="A50" s="289"/>
      <c r="B50" s="441"/>
      <c r="C50" s="582">
        <f>IF(H50,INDEX(passrates,I50,2+I$7+J50)*(1+'Summary Full Cost'!T$11),0)</f>
        <v>0</v>
      </c>
      <c r="D50" s="496"/>
      <c r="E50" s="590"/>
      <c r="F50" s="584">
        <f t="shared" si="6"/>
        <v>0</v>
      </c>
      <c r="G50" s="497"/>
      <c r="H50" s="105" t="b">
        <f t="shared" ref="H50:H55" si="15">AND(ISTEXT(B50), ISTEXT(D50))</f>
        <v>0</v>
      </c>
      <c r="I50" s="105" t="e">
        <f t="shared" ref="I50:I55" si="16">MATCH(B50,supportstaff,0)</f>
        <v>#N/A</v>
      </c>
      <c r="J50" s="105">
        <f t="shared" ref="J50:J55" si="17">IF(H50,VLOOKUP(D50,unitsindex,2,0),0)</f>
        <v>0</v>
      </c>
      <c r="K50" s="105"/>
      <c r="L50" s="412"/>
      <c r="M50" s="257">
        <f t="shared" si="11"/>
        <v>0</v>
      </c>
      <c r="N50" s="257">
        <f t="shared" si="10"/>
        <v>0</v>
      </c>
      <c r="O50" s="258"/>
      <c r="P50" s="586"/>
      <c r="Q50" s="587"/>
      <c r="R50" s="588"/>
    </row>
    <row r="51" spans="1:18">
      <c r="A51" s="289"/>
      <c r="B51" s="441"/>
      <c r="C51" s="582">
        <f>IF(H51,INDEX(passrates,I51,2+I$7+J51)*(1+'Summary Full Cost'!T$11),0)</f>
        <v>0</v>
      </c>
      <c r="D51" s="496"/>
      <c r="E51" s="590"/>
      <c r="F51" s="584">
        <f t="shared" si="6"/>
        <v>0</v>
      </c>
      <c r="G51" s="497"/>
      <c r="H51" s="105" t="b">
        <f t="shared" si="15"/>
        <v>0</v>
      </c>
      <c r="I51" s="105" t="e">
        <f t="shared" si="16"/>
        <v>#N/A</v>
      </c>
      <c r="J51" s="105">
        <f t="shared" si="17"/>
        <v>0</v>
      </c>
      <c r="K51" s="105"/>
      <c r="L51" s="412"/>
      <c r="M51" s="257">
        <f t="shared" si="11"/>
        <v>0</v>
      </c>
      <c r="N51" s="257">
        <f t="shared" si="10"/>
        <v>0</v>
      </c>
      <c r="O51" s="258"/>
      <c r="P51" s="586"/>
      <c r="Q51" s="587"/>
      <c r="R51" s="588"/>
    </row>
    <row r="52" spans="1:18">
      <c r="A52" s="289"/>
      <c r="B52" s="441"/>
      <c r="C52" s="582">
        <f>IF(H52,INDEX(passrates,I52,2+I$7+J52)*(1+'Summary Full Cost'!T$11),0)</f>
        <v>0</v>
      </c>
      <c r="D52" s="496"/>
      <c r="E52" s="590"/>
      <c r="F52" s="584">
        <f t="shared" si="6"/>
        <v>0</v>
      </c>
      <c r="G52" s="497"/>
      <c r="H52" s="105" t="b">
        <f t="shared" si="15"/>
        <v>0</v>
      </c>
      <c r="I52" s="105" t="e">
        <f t="shared" si="16"/>
        <v>#N/A</v>
      </c>
      <c r="J52" s="105">
        <f t="shared" si="17"/>
        <v>0</v>
      </c>
      <c r="K52" s="105"/>
      <c r="L52" s="412"/>
      <c r="M52" s="257">
        <f t="shared" si="11"/>
        <v>0</v>
      </c>
      <c r="N52" s="257">
        <f t="shared" si="10"/>
        <v>0</v>
      </c>
      <c r="O52" s="258"/>
      <c r="P52" s="586"/>
      <c r="Q52" s="587"/>
      <c r="R52" s="588"/>
    </row>
    <row r="53" spans="1:18">
      <c r="A53" s="289"/>
      <c r="B53" s="441"/>
      <c r="C53" s="582">
        <f>IF(H53,INDEX(passrates,I53,2+I$7+J53)*(1+'Summary Full Cost'!T$11),0)</f>
        <v>0</v>
      </c>
      <c r="D53" s="496"/>
      <c r="E53" s="590"/>
      <c r="F53" s="584">
        <f t="shared" si="6"/>
        <v>0</v>
      </c>
      <c r="G53" s="497"/>
      <c r="H53" s="105" t="b">
        <f t="shared" si="15"/>
        <v>0</v>
      </c>
      <c r="I53" s="105" t="e">
        <f t="shared" si="16"/>
        <v>#N/A</v>
      </c>
      <c r="J53" s="105">
        <f t="shared" si="17"/>
        <v>0</v>
      </c>
      <c r="K53" s="105"/>
      <c r="L53" s="412"/>
      <c r="M53" s="257">
        <f t="shared" si="11"/>
        <v>0</v>
      </c>
      <c r="N53" s="257">
        <f t="shared" si="10"/>
        <v>0</v>
      </c>
      <c r="O53" s="258"/>
      <c r="P53" s="586"/>
      <c r="Q53" s="587"/>
      <c r="R53" s="588"/>
    </row>
    <row r="54" spans="1:18">
      <c r="A54" s="289"/>
      <c r="B54" s="441"/>
      <c r="C54" s="582">
        <f>IF(H54,INDEX(passrates,I54,2+I$7+J54)*(1+'Summary Full Cost'!T$11),0)</f>
        <v>0</v>
      </c>
      <c r="D54" s="496"/>
      <c r="E54" s="590"/>
      <c r="F54" s="584">
        <f t="shared" si="6"/>
        <v>0</v>
      </c>
      <c r="G54" s="497"/>
      <c r="H54" s="105" t="b">
        <f t="shared" si="15"/>
        <v>0</v>
      </c>
      <c r="I54" s="105" t="e">
        <f t="shared" si="16"/>
        <v>#N/A</v>
      </c>
      <c r="J54" s="105">
        <f t="shared" si="17"/>
        <v>0</v>
      </c>
      <c r="K54" s="105"/>
      <c r="L54" s="412"/>
      <c r="M54" s="257">
        <f t="shared" si="11"/>
        <v>0</v>
      </c>
      <c r="N54" s="257">
        <f t="shared" si="10"/>
        <v>0</v>
      </c>
      <c r="O54" s="258"/>
      <c r="P54" s="586"/>
      <c r="Q54" s="587"/>
      <c r="R54" s="588"/>
    </row>
    <row r="55" spans="1:18">
      <c r="A55" s="289"/>
      <c r="B55" s="441"/>
      <c r="C55" s="582">
        <f>IF(H55,INDEX(passrates,I55,2+I$7+J55)*(1+'Summary Full Cost'!T$11),0)</f>
        <v>0</v>
      </c>
      <c r="D55" s="591"/>
      <c r="E55" s="592"/>
      <c r="F55" s="584">
        <f t="shared" si="6"/>
        <v>0</v>
      </c>
      <c r="G55" s="160"/>
      <c r="H55" s="105" t="b">
        <f t="shared" si="15"/>
        <v>0</v>
      </c>
      <c r="I55" s="105" t="e">
        <f t="shared" si="16"/>
        <v>#N/A</v>
      </c>
      <c r="J55" s="105">
        <f t="shared" si="17"/>
        <v>0</v>
      </c>
      <c r="K55" s="105"/>
      <c r="L55" s="412"/>
      <c r="M55" s="257">
        <f t="shared" si="11"/>
        <v>0</v>
      </c>
      <c r="N55" s="257">
        <f t="shared" si="10"/>
        <v>0</v>
      </c>
      <c r="O55" s="258"/>
      <c r="P55" s="586"/>
      <c r="Q55" s="587"/>
      <c r="R55" s="588"/>
    </row>
    <row r="56" spans="1:18">
      <c r="A56" s="105"/>
      <c r="B56" s="282" t="s">
        <v>107</v>
      </c>
      <c r="C56" s="593"/>
      <c r="D56" s="603"/>
      <c r="E56" s="604"/>
      <c r="F56" s="596">
        <f>C56</f>
        <v>0</v>
      </c>
      <c r="G56" s="282"/>
      <c r="H56" s="105"/>
      <c r="I56" s="105"/>
      <c r="J56" s="105"/>
      <c r="K56" s="105"/>
      <c r="L56" s="412"/>
      <c r="M56" s="257">
        <f t="shared" si="11"/>
        <v>0</v>
      </c>
      <c r="N56" s="257">
        <f t="shared" si="10"/>
        <v>0</v>
      </c>
      <c r="O56" s="258"/>
      <c r="P56" s="586"/>
      <c r="Q56" s="586"/>
      <c r="R56" s="586"/>
    </row>
    <row r="57" spans="1:18">
      <c r="A57" s="105"/>
      <c r="B57" s="282" t="s">
        <v>118</v>
      </c>
      <c r="C57" s="593"/>
      <c r="D57" s="594"/>
      <c r="E57" s="595"/>
      <c r="F57" s="596">
        <f>C57</f>
        <v>0</v>
      </c>
      <c r="G57" s="282"/>
      <c r="H57" s="105"/>
      <c r="I57" s="105"/>
      <c r="J57" s="105"/>
      <c r="K57" s="105"/>
      <c r="L57" s="412"/>
      <c r="M57" s="257">
        <f t="shared" si="11"/>
        <v>0</v>
      </c>
      <c r="N57" s="257">
        <f t="shared" si="10"/>
        <v>0</v>
      </c>
      <c r="O57" s="258"/>
      <c r="P57" s="586"/>
      <c r="Q57" s="586"/>
      <c r="R57" s="586"/>
    </row>
    <row r="58" spans="1:18">
      <c r="A58" s="105"/>
      <c r="B58" s="283" t="s">
        <v>122</v>
      </c>
      <c r="C58" s="336"/>
      <c r="D58" s="284"/>
      <c r="E58" s="285"/>
      <c r="F58" s="335">
        <f>SUM(F36:F57)</f>
        <v>0</v>
      </c>
      <c r="G58" s="286"/>
      <c r="H58" s="105"/>
      <c r="I58" s="105"/>
      <c r="J58" s="105"/>
      <c r="K58" s="105"/>
      <c r="L58" s="289"/>
      <c r="M58" s="265">
        <f>SUM(M36:M57)</f>
        <v>0</v>
      </c>
      <c r="N58" s="266">
        <f>SUM(N36:N57)</f>
        <v>0</v>
      </c>
      <c r="O58" s="585"/>
      <c r="P58" s="586"/>
      <c r="Q58" s="261">
        <f>N58/('Summary Full Cost'!$T$11+1)</f>
        <v>0</v>
      </c>
      <c r="R58" s="588">
        <f>N58-Q58</f>
        <v>0</v>
      </c>
    </row>
    <row r="59" spans="1:18" s="177" customFormat="1">
      <c r="A59" s="447"/>
      <c r="B59" s="289"/>
      <c r="C59" s="289"/>
      <c r="D59" s="599"/>
      <c r="E59" s="289"/>
      <c r="F59" s="600"/>
      <c r="G59" s="289"/>
      <c r="H59" s="447"/>
      <c r="I59" s="447"/>
      <c r="J59" s="447"/>
      <c r="K59" s="447"/>
      <c r="L59" s="447"/>
      <c r="M59" s="447"/>
      <c r="N59" s="385"/>
      <c r="O59" s="289"/>
      <c r="P59" s="447"/>
      <c r="Q59" s="447"/>
      <c r="R59" s="447"/>
    </row>
    <row r="60" spans="1:18" s="177" customFormat="1">
      <c r="A60" s="447"/>
      <c r="B60" s="290" t="s">
        <v>123</v>
      </c>
      <c r="C60" s="291"/>
      <c r="D60" s="292"/>
      <c r="E60" s="291"/>
      <c r="F60" s="337">
        <f>+F32+F58</f>
        <v>0</v>
      </c>
      <c r="G60" s="293"/>
      <c r="H60" s="294"/>
      <c r="I60" s="294"/>
      <c r="J60" s="294"/>
      <c r="K60" s="447"/>
      <c r="L60" s="295"/>
      <c r="M60" s="296"/>
      <c r="N60" s="296"/>
      <c r="O60" s="297"/>
      <c r="P60" s="447"/>
      <c r="Q60" s="447"/>
      <c r="R60" s="447"/>
    </row>
    <row r="61" spans="1:18" s="177" customFormat="1">
      <c r="A61" s="447"/>
      <c r="B61" s="298" t="s">
        <v>124</v>
      </c>
      <c r="C61" s="605"/>
      <c r="D61" s="606"/>
      <c r="E61" s="605"/>
      <c r="F61" s="607">
        <f>M32+M58</f>
        <v>0</v>
      </c>
      <c r="G61" s="289"/>
      <c r="H61" s="447"/>
      <c r="I61" s="447"/>
      <c r="J61" s="447"/>
      <c r="K61" s="447"/>
      <c r="L61" s="289"/>
      <c r="M61" s="385"/>
      <c r="N61" s="385"/>
      <c r="O61" s="289"/>
      <c r="P61" s="447"/>
      <c r="Q61" s="447"/>
      <c r="R61" s="447"/>
    </row>
    <row r="62" spans="1:18" s="177" customFormat="1">
      <c r="A62" s="447"/>
      <c r="B62" s="299" t="s">
        <v>125</v>
      </c>
      <c r="C62" s="608"/>
      <c r="D62" s="609"/>
      <c r="E62" s="608"/>
      <c r="F62" s="610">
        <f>N32+N58</f>
        <v>0</v>
      </c>
      <c r="G62" s="600"/>
      <c r="H62" s="447"/>
      <c r="I62" s="447"/>
      <c r="J62" s="447"/>
      <c r="K62" s="447"/>
      <c r="L62" s="300"/>
      <c r="M62" s="301"/>
      <c r="N62" s="385"/>
      <c r="O62" s="289"/>
      <c r="P62" s="447"/>
      <c r="Q62" s="447"/>
      <c r="R62" s="447"/>
    </row>
    <row r="63" spans="1:18" s="177" customFormat="1">
      <c r="A63" s="447"/>
      <c r="B63" s="289"/>
      <c r="C63" s="289"/>
      <c r="D63" s="599"/>
      <c r="E63" s="289"/>
      <c r="F63" s="600"/>
      <c r="G63" s="289"/>
      <c r="H63" s="447"/>
      <c r="I63" s="447"/>
      <c r="J63" s="447"/>
      <c r="K63" s="447"/>
      <c r="L63" s="300"/>
      <c r="M63" s="302"/>
      <c r="N63" s="385"/>
      <c r="O63" s="289"/>
      <c r="P63" s="447"/>
      <c r="Q63" s="447"/>
      <c r="R63" s="447"/>
    </row>
    <row r="64" spans="1:18" s="177" customFormat="1">
      <c r="A64" s="447"/>
      <c r="B64" s="289"/>
      <c r="C64" s="289"/>
      <c r="D64" s="599"/>
      <c r="E64" s="289"/>
      <c r="F64" s="600"/>
      <c r="G64" s="289"/>
      <c r="H64" s="447"/>
      <c r="I64" s="447"/>
      <c r="J64" s="447"/>
      <c r="K64" s="447"/>
      <c r="L64" s="300"/>
      <c r="M64" s="302"/>
      <c r="N64" s="385"/>
      <c r="O64" s="289"/>
      <c r="P64" s="447"/>
      <c r="Q64" s="447"/>
      <c r="R64" s="447"/>
    </row>
    <row r="65" spans="1:15" s="177" customFormat="1">
      <c r="A65" s="447"/>
      <c r="B65" s="289"/>
      <c r="C65" s="289"/>
      <c r="D65" s="599"/>
      <c r="E65" s="289"/>
      <c r="F65" s="600"/>
      <c r="G65" s="289"/>
      <c r="H65" s="447"/>
      <c r="I65" s="447"/>
      <c r="J65" s="447"/>
      <c r="K65" s="447"/>
      <c r="L65" s="303"/>
      <c r="M65" s="302"/>
      <c r="N65" s="385"/>
      <c r="O65" s="289"/>
    </row>
    <row r="66" spans="1:15" s="171" customFormat="1" ht="16">
      <c r="A66" s="304"/>
      <c r="B66" s="779" t="s">
        <v>126</v>
      </c>
      <c r="C66" s="780"/>
      <c r="D66" s="780"/>
      <c r="E66" s="780"/>
      <c r="F66" s="781"/>
      <c r="G66" s="660"/>
      <c r="L66" s="305"/>
      <c r="M66" s="306"/>
      <c r="N66" s="307"/>
      <c r="O66" s="307"/>
    </row>
    <row r="67" spans="1:15" s="171" customFormat="1" ht="16">
      <c r="A67" s="304"/>
      <c r="B67" s="308"/>
      <c r="C67" s="309" t="s">
        <v>127</v>
      </c>
      <c r="D67" s="310"/>
      <c r="E67" s="309" t="s">
        <v>128</v>
      </c>
      <c r="F67" s="311"/>
      <c r="G67" s="660"/>
      <c r="L67" s="305"/>
      <c r="M67" s="306"/>
      <c r="N67" s="307"/>
      <c r="O67" s="307"/>
    </row>
    <row r="68" spans="1:15" s="171" customFormat="1" ht="16">
      <c r="A68" s="304"/>
      <c r="B68" s="444" t="s">
        <v>129</v>
      </c>
      <c r="C68" s="309"/>
      <c r="D68" s="310"/>
      <c r="E68" s="309">
        <v>1</v>
      </c>
      <c r="F68" s="338">
        <f>C68*E68</f>
        <v>0</v>
      </c>
      <c r="G68" s="660"/>
      <c r="L68" s="305"/>
      <c r="M68" s="306"/>
      <c r="N68" s="307"/>
      <c r="O68" s="307"/>
    </row>
    <row r="69" spans="1:15" s="171" customFormat="1" ht="16">
      <c r="A69" s="304"/>
      <c r="B69" s="181" t="s">
        <v>130</v>
      </c>
      <c r="C69" s="312"/>
      <c r="D69" s="313"/>
      <c r="E69" s="184"/>
      <c r="F69" s="338">
        <f>C69*E69</f>
        <v>0</v>
      </c>
      <c r="H69" s="314"/>
      <c r="I69" s="314"/>
      <c r="J69" s="314"/>
      <c r="K69" s="314"/>
      <c r="L69" s="305"/>
      <c r="M69" s="306"/>
      <c r="N69" s="307"/>
      <c r="O69" s="307"/>
    </row>
    <row r="70" spans="1:15" s="171" customFormat="1" ht="16">
      <c r="A70" s="304"/>
      <c r="B70" s="181" t="s">
        <v>131</v>
      </c>
      <c r="C70" s="312"/>
      <c r="D70" s="313"/>
      <c r="E70" s="184"/>
      <c r="F70" s="338">
        <f>C70*E70</f>
        <v>0</v>
      </c>
      <c r="H70" s="314"/>
      <c r="I70" s="314"/>
      <c r="J70" s="314"/>
      <c r="K70" s="314"/>
      <c r="L70" s="305"/>
      <c r="M70" s="306"/>
      <c r="N70" s="307"/>
      <c r="O70" s="315"/>
    </row>
    <row r="71" spans="1:15" s="171" customFormat="1" ht="17" thickBot="1">
      <c r="A71" s="304"/>
      <c r="B71" s="316" t="s">
        <v>132</v>
      </c>
      <c r="C71" s="317"/>
      <c r="D71" s="318"/>
      <c r="E71" s="319"/>
      <c r="F71" s="339">
        <f>SUM(F68:F70)</f>
        <v>0</v>
      </c>
      <c r="H71" s="314"/>
      <c r="I71" s="314"/>
      <c r="J71" s="314"/>
      <c r="K71" s="314"/>
      <c r="L71" s="305"/>
      <c r="M71" s="306"/>
      <c r="N71" s="307"/>
      <c r="O71" s="315"/>
    </row>
    <row r="72" spans="1:15" s="171" customFormat="1" ht="16">
      <c r="A72" s="304"/>
      <c r="B72" s="320"/>
      <c r="C72" s="314"/>
      <c r="D72" s="321"/>
      <c r="E72" s="322"/>
      <c r="F72" s="314"/>
      <c r="H72" s="314"/>
      <c r="I72" s="314"/>
      <c r="J72" s="314"/>
      <c r="K72" s="314"/>
      <c r="L72" s="305"/>
      <c r="M72" s="306"/>
      <c r="N72" s="307"/>
      <c r="O72" s="315"/>
    </row>
    <row r="73" spans="1:15" s="171" customFormat="1" ht="16">
      <c r="B73" s="775" t="str">
        <f>IF(C121="NO", "Other Direct Costs(Must Include VAT)","Other Direct Cost (Must exclude VAT)")</f>
        <v>Other Direct Cost (Must exclude VAT)</v>
      </c>
      <c r="C73" s="782"/>
      <c r="D73" s="782"/>
      <c r="E73" s="782"/>
      <c r="F73" s="783"/>
      <c r="G73" s="663"/>
      <c r="H73" s="314"/>
      <c r="I73" s="314"/>
      <c r="J73" s="314"/>
      <c r="K73" s="314"/>
      <c r="L73" s="305"/>
      <c r="M73" s="306"/>
      <c r="N73" s="307"/>
      <c r="O73" s="315"/>
    </row>
    <row r="74" spans="1:15" s="171" customFormat="1" ht="16">
      <c r="A74" s="304"/>
      <c r="B74" s="775" t="s">
        <v>50</v>
      </c>
      <c r="C74" s="776"/>
      <c r="D74" s="776"/>
      <c r="E74" s="776"/>
      <c r="F74" s="777"/>
      <c r="H74" s="314"/>
      <c r="I74" s="314"/>
      <c r="J74" s="314"/>
      <c r="K74" s="314"/>
      <c r="L74" s="305"/>
      <c r="M74" s="306"/>
      <c r="N74" s="307"/>
      <c r="O74" s="315"/>
    </row>
    <row r="75" spans="1:15" s="171" customFormat="1" ht="16">
      <c r="A75" s="304"/>
      <c r="B75" s="182" t="s">
        <v>133</v>
      </c>
      <c r="C75" s="774"/>
      <c r="D75" s="767"/>
      <c r="E75" s="767"/>
      <c r="F75" s="314"/>
      <c r="H75" s="314"/>
      <c r="I75" s="314"/>
      <c r="J75" s="314"/>
      <c r="K75" s="314"/>
      <c r="L75" s="305"/>
      <c r="M75" s="305"/>
      <c r="N75" s="307"/>
      <c r="O75" s="315"/>
    </row>
    <row r="76" spans="1:15" s="171" customFormat="1" ht="16">
      <c r="A76" s="304"/>
      <c r="B76" s="182" t="s">
        <v>134</v>
      </c>
      <c r="C76" s="767"/>
      <c r="D76" s="767"/>
      <c r="E76" s="767"/>
      <c r="F76" s="314"/>
      <c r="H76" s="314"/>
      <c r="I76" s="314"/>
      <c r="J76" s="314"/>
      <c r="K76" s="314"/>
      <c r="L76" s="305"/>
      <c r="M76" s="305"/>
      <c r="N76" s="307"/>
      <c r="O76" s="315"/>
    </row>
    <row r="77" spans="1:15" s="171" customFormat="1" ht="16">
      <c r="A77" s="304"/>
      <c r="B77" s="182" t="s">
        <v>135</v>
      </c>
      <c r="C77" s="767"/>
      <c r="D77" s="767"/>
      <c r="E77" s="767"/>
      <c r="F77" s="314"/>
      <c r="H77" s="314"/>
      <c r="I77" s="314"/>
      <c r="J77" s="314"/>
      <c r="K77" s="314"/>
      <c r="L77" s="305"/>
      <c r="M77" s="305"/>
      <c r="N77" s="307"/>
      <c r="O77" s="315"/>
    </row>
    <row r="78" spans="1:15" s="171" customFormat="1" ht="16">
      <c r="A78" s="304"/>
      <c r="B78" s="182" t="s">
        <v>136</v>
      </c>
      <c r="C78" s="767"/>
      <c r="D78" s="767"/>
      <c r="E78" s="767"/>
      <c r="F78" s="314"/>
      <c r="H78" s="314"/>
      <c r="I78" s="314"/>
      <c r="J78" s="314"/>
      <c r="K78" s="314"/>
      <c r="L78" s="305"/>
      <c r="M78" s="305"/>
      <c r="N78" s="307"/>
      <c r="O78" s="315"/>
    </row>
    <row r="79" spans="1:15" s="171" customFormat="1" ht="16">
      <c r="A79" s="304"/>
      <c r="B79" s="182" t="s">
        <v>137</v>
      </c>
      <c r="C79" s="767"/>
      <c r="D79" s="767"/>
      <c r="E79" s="767"/>
      <c r="F79" s="314"/>
      <c r="H79" s="314"/>
      <c r="I79" s="314"/>
      <c r="J79" s="314"/>
      <c r="K79" s="314"/>
      <c r="L79" s="305"/>
      <c r="M79" s="305"/>
      <c r="N79" s="307"/>
      <c r="O79" s="315"/>
    </row>
    <row r="80" spans="1:15" s="171" customFormat="1" ht="16">
      <c r="A80" s="304"/>
      <c r="B80" s="182" t="s">
        <v>138</v>
      </c>
      <c r="C80" s="767"/>
      <c r="D80" s="767"/>
      <c r="E80" s="767"/>
      <c r="F80" s="314"/>
      <c r="H80" s="314"/>
      <c r="I80" s="314"/>
      <c r="J80" s="314"/>
      <c r="K80" s="314"/>
      <c r="L80" s="305"/>
      <c r="M80" s="305"/>
      <c r="N80" s="307"/>
      <c r="O80" s="315"/>
    </row>
    <row r="81" spans="1:15" s="171" customFormat="1" ht="16">
      <c r="A81" s="304"/>
      <c r="B81" s="182" t="s">
        <v>139</v>
      </c>
      <c r="C81" s="767"/>
      <c r="D81" s="767"/>
      <c r="E81" s="767"/>
      <c r="F81" s="314"/>
      <c r="H81" s="314"/>
      <c r="I81" s="314"/>
      <c r="J81" s="314"/>
      <c r="K81" s="314"/>
      <c r="L81" s="305"/>
      <c r="M81" s="305"/>
      <c r="N81" s="307"/>
      <c r="O81" s="315"/>
    </row>
    <row r="82" spans="1:15" s="171" customFormat="1" ht="16">
      <c r="A82" s="304"/>
      <c r="B82" s="542" t="s">
        <v>132</v>
      </c>
      <c r="C82" s="543"/>
      <c r="D82" s="543"/>
      <c r="E82" s="543"/>
      <c r="F82" s="544">
        <f>SUM(F75:F81)</f>
        <v>0</v>
      </c>
      <c r="H82" s="314"/>
      <c r="I82" s="314"/>
      <c r="J82" s="314"/>
      <c r="K82" s="314"/>
      <c r="L82" s="305"/>
      <c r="M82" s="305"/>
      <c r="N82" s="307"/>
      <c r="O82" s="315"/>
    </row>
    <row r="83" spans="1:15" s="171" customFormat="1" ht="16">
      <c r="A83" s="304"/>
      <c r="B83" s="775" t="s">
        <v>51</v>
      </c>
      <c r="C83" s="776"/>
      <c r="D83" s="776"/>
      <c r="E83" s="776"/>
      <c r="F83" s="777"/>
      <c r="H83" s="314"/>
      <c r="I83" s="314"/>
      <c r="J83" s="314"/>
      <c r="K83" s="314"/>
      <c r="L83" s="305"/>
      <c r="M83" s="306"/>
      <c r="N83" s="307"/>
      <c r="O83" s="315"/>
    </row>
    <row r="84" spans="1:15" s="171" customFormat="1" ht="16">
      <c r="A84" s="304"/>
      <c r="B84" s="182" t="s">
        <v>140</v>
      </c>
      <c r="C84" s="778"/>
      <c r="D84" s="767"/>
      <c r="E84" s="767"/>
      <c r="F84" s="314"/>
      <c r="H84" s="314"/>
      <c r="I84" s="314"/>
      <c r="J84" s="314"/>
      <c r="K84" s="314"/>
      <c r="L84" s="305"/>
      <c r="M84" s="305"/>
      <c r="N84" s="307"/>
      <c r="O84" s="315"/>
    </row>
    <row r="85" spans="1:15" s="171" customFormat="1" ht="16">
      <c r="A85" s="304"/>
      <c r="B85" s="182" t="s">
        <v>141</v>
      </c>
      <c r="C85" s="767"/>
      <c r="D85" s="767"/>
      <c r="E85" s="767"/>
      <c r="F85" s="314"/>
      <c r="H85" s="314"/>
      <c r="I85" s="314"/>
      <c r="J85" s="314"/>
      <c r="K85" s="314"/>
      <c r="L85" s="305"/>
      <c r="M85" s="305"/>
      <c r="N85" s="307"/>
      <c r="O85" s="315"/>
    </row>
    <row r="86" spans="1:15" s="171" customFormat="1" ht="16">
      <c r="A86" s="304"/>
      <c r="B86" s="182" t="s">
        <v>142</v>
      </c>
      <c r="C86" s="767"/>
      <c r="D86" s="767"/>
      <c r="E86" s="767"/>
      <c r="F86" s="314"/>
      <c r="H86" s="314"/>
      <c r="I86" s="314"/>
      <c r="J86" s="314"/>
      <c r="K86" s="314"/>
      <c r="L86" s="305"/>
      <c r="M86" s="305"/>
      <c r="N86" s="307"/>
      <c r="O86" s="315"/>
    </row>
    <row r="87" spans="1:15" s="171" customFormat="1" ht="16">
      <c r="A87" s="304"/>
      <c r="B87" s="182" t="s">
        <v>143</v>
      </c>
      <c r="C87" s="767"/>
      <c r="D87" s="767"/>
      <c r="E87" s="767"/>
      <c r="F87" s="314"/>
      <c r="H87" s="314"/>
      <c r="I87" s="314"/>
      <c r="J87" s="314"/>
      <c r="K87" s="314"/>
      <c r="L87" s="305"/>
      <c r="M87" s="305"/>
      <c r="N87" s="307"/>
      <c r="O87" s="315"/>
    </row>
    <row r="88" spans="1:15" s="171" customFormat="1" ht="16">
      <c r="A88" s="304"/>
      <c r="B88" s="182" t="s">
        <v>144</v>
      </c>
      <c r="C88" s="767"/>
      <c r="D88" s="767"/>
      <c r="E88" s="767"/>
      <c r="F88" s="314"/>
      <c r="H88" s="314"/>
      <c r="I88" s="314"/>
      <c r="J88" s="314"/>
      <c r="K88" s="314"/>
      <c r="L88" s="305"/>
      <c r="M88" s="305"/>
      <c r="N88" s="307"/>
      <c r="O88" s="315"/>
    </row>
    <row r="89" spans="1:15" s="171" customFormat="1" ht="16">
      <c r="A89" s="304"/>
      <c r="B89" s="182" t="s">
        <v>145</v>
      </c>
      <c r="C89" s="767"/>
      <c r="D89" s="767"/>
      <c r="E89" s="767"/>
      <c r="F89" s="314"/>
      <c r="H89" s="314"/>
      <c r="I89" s="314"/>
      <c r="J89" s="314"/>
      <c r="K89" s="314"/>
      <c r="L89" s="305"/>
      <c r="M89" s="305"/>
      <c r="N89" s="307"/>
      <c r="O89" s="315"/>
    </row>
    <row r="90" spans="1:15" s="171" customFormat="1" ht="16">
      <c r="A90" s="304"/>
      <c r="B90" s="182" t="s">
        <v>146</v>
      </c>
      <c r="C90" s="767"/>
      <c r="D90" s="767"/>
      <c r="E90" s="767"/>
      <c r="F90" s="314"/>
      <c r="H90" s="314"/>
      <c r="I90" s="314"/>
      <c r="J90" s="314"/>
      <c r="K90" s="314"/>
      <c r="L90" s="305"/>
      <c r="M90" s="305"/>
      <c r="N90" s="307"/>
      <c r="O90" s="315"/>
    </row>
    <row r="91" spans="1:15" s="171" customFormat="1" ht="16">
      <c r="A91" s="304"/>
      <c r="B91" s="542" t="s">
        <v>132</v>
      </c>
      <c r="C91" s="543"/>
      <c r="D91" s="543"/>
      <c r="E91" s="543"/>
      <c r="F91" s="544">
        <f>SUM(F84:F90)</f>
        <v>0</v>
      </c>
      <c r="H91" s="314"/>
      <c r="I91" s="314"/>
      <c r="J91" s="314"/>
      <c r="K91" s="314"/>
      <c r="L91" s="305"/>
      <c r="M91" s="305"/>
      <c r="N91" s="307"/>
      <c r="O91" s="315"/>
    </row>
    <row r="92" spans="1:15" s="171" customFormat="1" ht="16">
      <c r="A92" s="304"/>
      <c r="B92" s="768" t="s">
        <v>147</v>
      </c>
      <c r="C92" s="769"/>
      <c r="D92" s="769"/>
      <c r="E92" s="769"/>
      <c r="F92" s="770"/>
      <c r="H92" s="314"/>
      <c r="I92" s="314"/>
      <c r="J92" s="314"/>
      <c r="K92" s="314"/>
      <c r="L92" s="305"/>
      <c r="M92" s="306"/>
      <c r="N92" s="307"/>
      <c r="O92" s="315"/>
    </row>
    <row r="93" spans="1:15" s="171" customFormat="1" ht="16">
      <c r="A93" s="304"/>
      <c r="B93" s="324" t="s">
        <v>431</v>
      </c>
      <c r="C93" s="767"/>
      <c r="D93" s="767"/>
      <c r="E93" s="767"/>
      <c r="F93" s="314"/>
      <c r="H93" s="314"/>
      <c r="I93" s="314"/>
      <c r="J93" s="314"/>
      <c r="K93" s="314"/>
      <c r="L93" s="305"/>
      <c r="M93" s="306"/>
      <c r="N93" s="307"/>
      <c r="O93" s="315"/>
    </row>
    <row r="94" spans="1:15" s="171" customFormat="1" ht="16">
      <c r="A94" s="304"/>
      <c r="B94" s="324" t="s">
        <v>432</v>
      </c>
      <c r="C94" s="767"/>
      <c r="D94" s="767"/>
      <c r="E94" s="767"/>
      <c r="F94" s="314"/>
      <c r="H94" s="314"/>
      <c r="I94" s="314"/>
      <c r="J94" s="314"/>
      <c r="K94" s="314"/>
      <c r="L94" s="305"/>
      <c r="M94" s="306"/>
      <c r="N94" s="307"/>
      <c r="O94" s="315"/>
    </row>
    <row r="95" spans="1:15" s="171" customFormat="1" ht="16">
      <c r="A95" s="304"/>
      <c r="B95" s="324" t="s">
        <v>433</v>
      </c>
      <c r="C95" s="767"/>
      <c r="D95" s="767"/>
      <c r="E95" s="767"/>
      <c r="F95" s="314"/>
      <c r="H95" s="314"/>
      <c r="I95" s="314"/>
      <c r="J95" s="314"/>
      <c r="K95" s="314"/>
      <c r="L95" s="305"/>
      <c r="M95" s="306"/>
      <c r="N95" s="307"/>
      <c r="O95" s="315"/>
    </row>
    <row r="96" spans="1:15" s="171" customFormat="1" ht="16">
      <c r="A96" s="304"/>
      <c r="B96" s="324" t="s">
        <v>435</v>
      </c>
      <c r="C96" s="767"/>
      <c r="D96" s="767"/>
      <c r="E96" s="767"/>
      <c r="F96" s="314"/>
      <c r="H96" s="314"/>
      <c r="I96" s="314"/>
      <c r="J96" s="314"/>
      <c r="K96" s="314"/>
      <c r="L96" s="305"/>
      <c r="M96" s="306"/>
      <c r="N96" s="307"/>
      <c r="O96" s="315"/>
    </row>
    <row r="97" spans="1:15" s="171" customFormat="1" ht="16">
      <c r="A97" s="304"/>
      <c r="B97" s="324" t="s">
        <v>434</v>
      </c>
      <c r="C97" s="767"/>
      <c r="D97" s="767"/>
      <c r="E97" s="767"/>
      <c r="F97" s="314"/>
      <c r="H97" s="314"/>
      <c r="I97" s="314"/>
      <c r="J97" s="314"/>
      <c r="K97" s="314"/>
      <c r="L97" s="305"/>
      <c r="M97" s="306"/>
      <c r="N97" s="307"/>
      <c r="O97" s="315"/>
    </row>
    <row r="98" spans="1:15" s="171" customFormat="1" ht="16">
      <c r="A98" s="304"/>
      <c r="B98" s="324" t="s">
        <v>153</v>
      </c>
      <c r="C98" s="767"/>
      <c r="D98" s="767"/>
      <c r="E98" s="767"/>
      <c r="F98" s="314"/>
      <c r="H98" s="314"/>
      <c r="I98" s="314"/>
      <c r="J98" s="314"/>
      <c r="K98" s="314"/>
      <c r="L98" s="305"/>
      <c r="M98" s="306"/>
      <c r="N98" s="307"/>
      <c r="O98" s="315"/>
    </row>
    <row r="99" spans="1:15" s="171" customFormat="1" ht="16">
      <c r="A99" s="304"/>
      <c r="B99" s="324" t="s">
        <v>154</v>
      </c>
      <c r="C99" s="767"/>
      <c r="D99" s="767"/>
      <c r="E99" s="767"/>
      <c r="F99" s="314"/>
      <c r="H99" s="314"/>
      <c r="I99" s="314"/>
      <c r="J99" s="314"/>
      <c r="K99" s="314"/>
      <c r="L99" s="305"/>
      <c r="M99" s="306"/>
      <c r="N99" s="307"/>
      <c r="O99" s="315"/>
    </row>
    <row r="100" spans="1:15" s="171" customFormat="1" ht="16">
      <c r="A100" s="304"/>
      <c r="B100" s="324" t="s">
        <v>155</v>
      </c>
      <c r="C100" s="767"/>
      <c r="D100" s="767"/>
      <c r="E100" s="767"/>
      <c r="F100" s="314"/>
      <c r="H100" s="314"/>
      <c r="I100" s="314"/>
      <c r="J100" s="314"/>
      <c r="K100" s="314"/>
      <c r="L100" s="305"/>
      <c r="M100" s="306"/>
      <c r="N100" s="307"/>
      <c r="O100" s="315"/>
    </row>
    <row r="101" spans="1:15" s="171" customFormat="1" ht="16">
      <c r="A101" s="304"/>
      <c r="B101" s="325" t="s">
        <v>156</v>
      </c>
      <c r="C101" s="767"/>
      <c r="D101" s="767"/>
      <c r="E101" s="767"/>
      <c r="F101" s="314"/>
      <c r="H101" s="314"/>
      <c r="I101" s="314"/>
      <c r="J101" s="314"/>
      <c r="K101" s="314"/>
      <c r="L101" s="305"/>
      <c r="M101" s="306"/>
      <c r="N101" s="307"/>
      <c r="O101" s="315"/>
    </row>
    <row r="102" spans="1:15" s="171" customFormat="1" ht="16">
      <c r="A102" s="304"/>
      <c r="B102" s="172" t="s">
        <v>157</v>
      </c>
      <c r="C102" s="767"/>
      <c r="D102" s="767"/>
      <c r="E102" s="767"/>
      <c r="F102" s="314"/>
      <c r="H102" s="314"/>
      <c r="I102" s="314"/>
      <c r="J102" s="314"/>
      <c r="K102" s="314"/>
      <c r="L102" s="305"/>
      <c r="M102" s="306"/>
      <c r="N102" s="307"/>
      <c r="O102" s="315"/>
    </row>
    <row r="103" spans="1:15" s="171" customFormat="1" ht="16">
      <c r="A103" s="304"/>
      <c r="B103" s="172" t="s">
        <v>157</v>
      </c>
      <c r="C103" s="767"/>
      <c r="D103" s="767"/>
      <c r="E103" s="767"/>
      <c r="F103" s="314"/>
      <c r="H103" s="314"/>
      <c r="I103" s="314"/>
      <c r="J103" s="314"/>
      <c r="K103" s="314"/>
      <c r="L103" s="305"/>
      <c r="M103" s="306"/>
      <c r="N103" s="307"/>
      <c r="O103" s="315"/>
    </row>
    <row r="104" spans="1:15" s="171" customFormat="1" ht="16">
      <c r="A104" s="304"/>
      <c r="B104" s="172" t="s">
        <v>157</v>
      </c>
      <c r="C104" s="767"/>
      <c r="D104" s="767"/>
      <c r="E104" s="767"/>
      <c r="F104" s="314"/>
      <c r="H104" s="314"/>
      <c r="I104" s="314"/>
      <c r="J104" s="314"/>
      <c r="K104" s="314"/>
      <c r="L104" s="305"/>
      <c r="M104" s="306"/>
      <c r="N104" s="307"/>
      <c r="O104" s="315"/>
    </row>
    <row r="105" spans="1:15" s="171" customFormat="1" ht="16">
      <c r="A105" s="304"/>
      <c r="B105" s="172" t="s">
        <v>157</v>
      </c>
      <c r="C105" s="767"/>
      <c r="D105" s="767"/>
      <c r="E105" s="767"/>
      <c r="F105" s="314"/>
      <c r="H105" s="314"/>
      <c r="I105" s="314"/>
      <c r="J105" s="314"/>
      <c r="K105" s="314"/>
      <c r="L105" s="305"/>
      <c r="M105" s="306"/>
      <c r="N105" s="307"/>
      <c r="O105" s="315"/>
    </row>
    <row r="106" spans="1:15" s="171" customFormat="1" ht="16">
      <c r="A106" s="304"/>
      <c r="B106" s="172" t="s">
        <v>157</v>
      </c>
      <c r="C106" s="767"/>
      <c r="D106" s="767"/>
      <c r="E106" s="767"/>
      <c r="F106" s="314"/>
      <c r="H106" s="314"/>
      <c r="I106" s="314"/>
      <c r="J106" s="314"/>
      <c r="K106" s="314"/>
      <c r="L106" s="305"/>
      <c r="M106" s="306"/>
      <c r="N106" s="307"/>
      <c r="O106" s="315"/>
    </row>
    <row r="107" spans="1:15" s="171" customFormat="1" ht="16">
      <c r="A107" s="304"/>
      <c r="B107" s="172" t="s">
        <v>157</v>
      </c>
      <c r="C107" s="767"/>
      <c r="D107" s="767"/>
      <c r="E107" s="767"/>
      <c r="F107" s="314"/>
      <c r="H107" s="314"/>
      <c r="I107" s="314"/>
      <c r="J107" s="314"/>
      <c r="K107" s="314"/>
      <c r="L107" s="305"/>
      <c r="M107" s="306"/>
      <c r="N107" s="307"/>
      <c r="O107" s="315"/>
    </row>
    <row r="108" spans="1:15" s="171" customFormat="1" ht="16">
      <c r="A108" s="304"/>
      <c r="B108" s="172" t="s">
        <v>157</v>
      </c>
      <c r="C108" s="767"/>
      <c r="D108" s="767"/>
      <c r="E108" s="767"/>
      <c r="F108" s="314"/>
      <c r="H108" s="314"/>
      <c r="I108" s="314"/>
      <c r="J108" s="314"/>
      <c r="K108" s="314"/>
      <c r="L108" s="305"/>
      <c r="M108" s="306"/>
      <c r="N108" s="307"/>
      <c r="O108" s="315"/>
    </row>
    <row r="109" spans="1:15" s="171" customFormat="1" ht="16">
      <c r="A109" s="304"/>
      <c r="B109" s="172" t="s">
        <v>157</v>
      </c>
      <c r="C109" s="767"/>
      <c r="D109" s="767"/>
      <c r="E109" s="767"/>
      <c r="F109" s="314"/>
      <c r="H109" s="314"/>
      <c r="I109" s="314"/>
      <c r="J109" s="314"/>
      <c r="K109" s="314"/>
      <c r="L109" s="305"/>
      <c r="M109" s="306"/>
      <c r="N109" s="307"/>
      <c r="O109" s="315"/>
    </row>
    <row r="110" spans="1:15" s="171" customFormat="1" ht="16">
      <c r="A110" s="304"/>
      <c r="B110" s="172" t="s">
        <v>157</v>
      </c>
      <c r="C110" s="767"/>
      <c r="D110" s="767"/>
      <c r="E110" s="767"/>
      <c r="F110" s="314"/>
      <c r="H110" s="314"/>
      <c r="I110" s="314"/>
      <c r="J110" s="314"/>
      <c r="K110" s="314"/>
      <c r="L110" s="305"/>
      <c r="M110" s="306"/>
      <c r="N110" s="307"/>
      <c r="O110" s="315"/>
    </row>
    <row r="111" spans="1:15" s="171" customFormat="1" ht="16">
      <c r="A111" s="304"/>
      <c r="B111" s="172" t="s">
        <v>157</v>
      </c>
      <c r="C111" s="771"/>
      <c r="D111" s="771"/>
      <c r="E111" s="771"/>
      <c r="F111" s="314"/>
      <c r="H111" s="314"/>
      <c r="I111" s="314"/>
      <c r="J111" s="314"/>
      <c r="K111" s="314"/>
      <c r="L111" s="305"/>
      <c r="M111" s="306"/>
      <c r="N111" s="307"/>
      <c r="O111" s="315"/>
    </row>
    <row r="112" spans="1:15" s="171" customFormat="1" ht="17" thickBot="1">
      <c r="A112" s="304"/>
      <c r="B112" s="317" t="s">
        <v>132</v>
      </c>
      <c r="C112" s="317"/>
      <c r="D112" s="317"/>
      <c r="E112" s="323"/>
      <c r="F112" s="340">
        <f>SUM(F93:F111)</f>
        <v>0</v>
      </c>
      <c r="H112" s="314"/>
      <c r="I112" s="314"/>
      <c r="J112" s="314"/>
      <c r="K112" s="314"/>
      <c r="L112" s="305"/>
      <c r="M112" s="305"/>
      <c r="N112" s="307"/>
      <c r="O112" s="315"/>
    </row>
    <row r="113" spans="1:15" s="171" customFormat="1" ht="16">
      <c r="A113" s="304"/>
      <c r="B113" s="768" t="s">
        <v>158</v>
      </c>
      <c r="C113" s="769"/>
      <c r="D113" s="769"/>
      <c r="E113" s="769"/>
      <c r="F113" s="770"/>
      <c r="H113" s="314"/>
      <c r="I113" s="314"/>
      <c r="J113" s="314"/>
      <c r="K113" s="314"/>
      <c r="L113" s="305"/>
      <c r="M113" s="306"/>
      <c r="N113" s="307"/>
      <c r="O113" s="315"/>
    </row>
    <row r="114" spans="1:15" s="171" customFormat="1" ht="16">
      <c r="A114" s="304"/>
      <c r="B114" s="326" t="s">
        <v>159</v>
      </c>
      <c r="C114" s="772"/>
      <c r="D114" s="767"/>
      <c r="E114" s="767"/>
      <c r="F114" s="314"/>
      <c r="H114" s="314"/>
      <c r="I114" s="314"/>
      <c r="J114" s="314"/>
      <c r="K114" s="314"/>
      <c r="L114" s="305"/>
      <c r="M114" s="306"/>
      <c r="N114" s="307"/>
      <c r="O114" s="315"/>
    </row>
    <row r="115" spans="1:15" s="171" customFormat="1" ht="16">
      <c r="A115" s="304"/>
      <c r="B115" s="326" t="s">
        <v>160</v>
      </c>
      <c r="C115" s="773"/>
      <c r="D115" s="771"/>
      <c r="E115" s="771"/>
      <c r="F115" s="314"/>
      <c r="H115" s="314"/>
      <c r="I115" s="314"/>
      <c r="J115" s="314"/>
      <c r="K115" s="314"/>
      <c r="L115" s="305"/>
      <c r="M115" s="306"/>
      <c r="N115" s="307"/>
      <c r="O115" s="315"/>
    </row>
    <row r="116" spans="1:15" s="171" customFormat="1" ht="21.75" customHeight="1" thickBot="1">
      <c r="A116" s="304"/>
      <c r="B116" s="317" t="s">
        <v>132</v>
      </c>
      <c r="C116" s="323"/>
      <c r="D116" s="323"/>
      <c r="E116" s="327"/>
      <c r="F116" s="340">
        <f>SUM(F114:F115)</f>
        <v>0</v>
      </c>
      <c r="L116" s="328"/>
      <c r="M116" s="329"/>
      <c r="N116" s="307"/>
      <c r="O116" s="307"/>
    </row>
    <row r="117" spans="1:15" s="171" customFormat="1" ht="16">
      <c r="D117" s="660"/>
      <c r="L117" s="328"/>
      <c r="M117" s="330"/>
    </row>
    <row r="118" spans="1:15" s="171" customFormat="1" ht="16.5" customHeight="1">
      <c r="B118" s="171" t="s">
        <v>161</v>
      </c>
      <c r="D118" s="660"/>
      <c r="F118" s="341">
        <f>F116+F112+F91+F82+F71+F60</f>
        <v>0</v>
      </c>
      <c r="L118" s="328"/>
      <c r="M118" s="329"/>
    </row>
    <row r="119" spans="1:15" s="171" customFormat="1" ht="16">
      <c r="B119" s="171" t="s">
        <v>162</v>
      </c>
      <c r="F119" s="341">
        <f>'Summary Full Cost'!E24</f>
        <v>0</v>
      </c>
      <c r="L119" s="328"/>
      <c r="M119" s="332"/>
    </row>
    <row r="120" spans="1:15" s="171" customFormat="1" ht="17" thickBot="1">
      <c r="B120" s="171" t="s">
        <v>163</v>
      </c>
      <c r="F120" s="341">
        <f>F118+F119</f>
        <v>0</v>
      </c>
      <c r="L120" s="328"/>
      <c r="M120" s="328"/>
    </row>
    <row r="121" spans="1:15" s="171" customFormat="1" ht="17" thickBot="1">
      <c r="B121" s="333" t="s">
        <v>164</v>
      </c>
      <c r="C121" s="173" t="s">
        <v>69</v>
      </c>
      <c r="D121" s="174">
        <v>0.15</v>
      </c>
      <c r="F121" s="341">
        <f>F120*D121</f>
        <v>0</v>
      </c>
      <c r="L121" s="328"/>
      <c r="M121" s="328"/>
    </row>
    <row r="122" spans="1:15" s="171" customFormat="1" ht="16">
      <c r="B122" s="765" t="s">
        <v>57</v>
      </c>
      <c r="C122" s="766"/>
      <c r="D122" s="767"/>
      <c r="E122" s="767"/>
      <c r="F122" s="341">
        <f>F120+F121</f>
        <v>0</v>
      </c>
      <c r="L122" s="334"/>
      <c r="M122" s="334"/>
    </row>
    <row r="123" spans="1:15" s="171" customFormat="1" ht="16">
      <c r="F123" s="331"/>
    </row>
    <row r="124" spans="1:15" s="171" customFormat="1" ht="16"/>
    <row r="125" spans="1:15" s="171" customFormat="1" ht="16"/>
    <row r="126" spans="1:15">
      <c r="A126" s="105"/>
      <c r="B126" s="198"/>
      <c r="C126" s="105"/>
      <c r="D126" s="105"/>
      <c r="E126" s="105"/>
      <c r="F126" s="105"/>
      <c r="G126" s="105"/>
      <c r="H126" s="105"/>
      <c r="I126" s="105"/>
      <c r="J126" s="105"/>
      <c r="K126" s="105"/>
      <c r="L126" s="105"/>
      <c r="M126" s="105"/>
      <c r="N126" s="105"/>
      <c r="O126" s="105"/>
    </row>
    <row r="127" spans="1:15">
      <c r="A127" s="105"/>
      <c r="B127" s="202"/>
      <c r="C127" s="105"/>
      <c r="D127" s="105"/>
      <c r="E127" s="105"/>
      <c r="F127" s="105"/>
      <c r="G127" s="105"/>
      <c r="H127" s="105"/>
      <c r="I127" s="105"/>
      <c r="J127" s="105"/>
      <c r="K127" s="105"/>
      <c r="L127" s="105"/>
      <c r="M127" s="105"/>
      <c r="N127" s="105"/>
      <c r="O127" s="105"/>
    </row>
    <row r="128" spans="1:15">
      <c r="A128" s="105"/>
      <c r="B128" s="202"/>
      <c r="C128" s="105"/>
      <c r="D128" s="105"/>
      <c r="E128" s="105"/>
      <c r="F128" s="105"/>
      <c r="G128" s="105"/>
      <c r="H128" s="105"/>
      <c r="I128" s="105"/>
      <c r="J128" s="105"/>
      <c r="K128" s="105"/>
      <c r="L128" s="105"/>
      <c r="M128" s="105"/>
      <c r="N128" s="105"/>
      <c r="O128" s="105"/>
    </row>
    <row r="129" spans="2:4">
      <c r="B129" s="202"/>
      <c r="C129" s="105"/>
      <c r="D129" s="105"/>
    </row>
    <row r="130" spans="2:4">
      <c r="B130" s="198"/>
      <c r="C130" s="105"/>
      <c r="D130" s="105"/>
    </row>
    <row r="131" spans="2:4">
      <c r="B131" s="202"/>
      <c r="C131" s="105"/>
      <c r="D131" s="105"/>
    </row>
    <row r="132" spans="2:4">
      <c r="B132" s="202"/>
      <c r="C132" s="105"/>
      <c r="D132" s="105"/>
    </row>
    <row r="133" spans="2:4">
      <c r="B133" s="202"/>
      <c r="C133" s="105"/>
      <c r="D133" s="105"/>
    </row>
    <row r="134" spans="2:4">
      <c r="B134" s="202"/>
      <c r="C134" s="105"/>
      <c r="D134" s="105"/>
    </row>
    <row r="135" spans="2:4">
      <c r="B135" s="198"/>
      <c r="C135" s="105"/>
      <c r="D135" s="105"/>
    </row>
    <row r="136" spans="2:4">
      <c r="B136" s="202"/>
      <c r="C136" s="105"/>
      <c r="D136" s="661"/>
    </row>
  </sheetData>
  <sheetProtection algorithmName="SHA-512" hashValue="fpmuvu8J2nZeQ1ZfALqYH2JTGS+b3rhwWd9F/8m0aeMb8DwuZDhRwp42iSxYOX/1bU5H0FnqjHzYDgRFHlKAqw==" saltValue="UKjTUGjcy2/7jKJWA+fjdA==" spinCount="100000" sheet="1" formatCells="0" formatColumns="0" formatRows="0"/>
  <customSheetViews>
    <customSheetView guid="{8497B84B-4C7E-43D6-B6B6-9229D6CB0A51}" scale="90" showPageBreaks="1" fitToPage="1" printArea="1" showRuler="0" topLeftCell="A2">
      <selection activeCell="C7" sqref="C7"/>
      <pageMargins left="0" right="0" top="0" bottom="0" header="0" footer="0"/>
      <pageSetup paperSize="9" scale="89" orientation="portrait"/>
      <headerFooter alignWithMargins="0"/>
    </customSheetView>
    <customSheetView guid="{3C75E10C-329D-473E-98F4-AB9FF71B3EAB}" scale="90" showPageBreaks="1" fitToPage="1" printArea="1" hiddenRows="1" hiddenColumns="1" showRuler="0" topLeftCell="A2">
      <selection activeCell="A18" sqref="A18"/>
      <pageMargins left="0" right="0" top="0" bottom="0" header="0" footer="0"/>
      <pageSetup paperSize="9" orientation="portrait"/>
      <headerFooter alignWithMargins="0"/>
    </customSheetView>
  </customSheetViews>
  <mergeCells count="17">
    <mergeCell ref="C75:E81"/>
    <mergeCell ref="B74:F74"/>
    <mergeCell ref="C84:E90"/>
    <mergeCell ref="B66:F66"/>
    <mergeCell ref="B83:F83"/>
    <mergeCell ref="B73:F73"/>
    <mergeCell ref="B122:E122"/>
    <mergeCell ref="B92:F92"/>
    <mergeCell ref="C93:E111"/>
    <mergeCell ref="B113:F113"/>
    <mergeCell ref="C114:E115"/>
    <mergeCell ref="L12:M12"/>
    <mergeCell ref="A34:G35"/>
    <mergeCell ref="L7:O7"/>
    <mergeCell ref="A12:G12"/>
    <mergeCell ref="C2:G2"/>
    <mergeCell ref="A5:G5"/>
  </mergeCells>
  <phoneticPr fontId="3" type="noConversion"/>
  <conditionalFormatting sqref="C121">
    <cfRule type="cellIs" dxfId="8" priority="1" stopIfTrue="1" operator="equal">
      <formula>"VAT Not defined"</formula>
    </cfRule>
  </conditionalFormatting>
  <dataValidations count="11">
    <dataValidation type="decimal" showInputMessage="1" showErrorMessage="1" error="You are using the multi-year template and no more than 12 months can be entered for any one year. Use the single period template if you wish to cost periods of more than 12 months in a single sheet." sqref="C8" xr:uid="{00000000-0002-0000-0500-000000000000}">
      <formula1>0</formula1>
      <formula2>12</formula2>
    </dataValidation>
    <dataValidation type="list" allowBlank="1" showInputMessage="1" showErrorMessage="1" error="pa, /month, /day, or/hour must be chosen from the list " sqref="D14:D29 D36:D55" xr:uid="{00000000-0002-0000-0500-000001000000}">
      <formula1>units</formula1>
    </dataValidation>
    <dataValidation type="list" allowBlank="1" showInputMessage="1" showErrorMessage="1" error="Select (from the drop down list) one of Prof, Assoc Prof,Senior Lecturer, Lecturer, Junior Lecturer, Junior Research Fellow, or Post Doc" sqref="B14:B29" xr:uid="{00000000-0002-0000-0500-000002000000}">
      <formula1>categories</formula1>
    </dataValidation>
    <dataValidation type="decimal" allowBlank="1" showInputMessage="1" showErrorMessage="1" error="Must be number 0 or greater" sqref="E14:E29" xr:uid="{00000000-0002-0000-0500-000003000000}">
      <formula1>0</formula1>
      <formula2>99999</formula2>
    </dataValidation>
    <dataValidation type="whole" errorStyle="warning" operator="greaterThanOrEqual" showInputMessage="1" showErrorMessage="1" error="Are you sure that not all staff are using network points? (May be less if some or all staff work off campus.)" sqref="D71:D72" xr:uid="{00000000-0002-0000-0500-000004000000}">
      <formula1>0</formula1>
    </dataValidation>
    <dataValidation type="whole" allowBlank="1" showInputMessage="1" showErrorMessage="1" error="This field should not have any data.  If Internet costs are recovered, they are for research account credit." sqref="L70:L115" xr:uid="{00000000-0002-0000-0500-000005000000}">
      <formula1>0</formula1>
      <formula2>0</formula2>
    </dataValidation>
    <dataValidation allowBlank="1" showInputMessage="1" showErrorMessage="1" promptTitle="GOB Staff" sqref="Q15" xr:uid="{00000000-0002-0000-0500-000006000000}"/>
    <dataValidation type="decimal" errorStyle="warning" operator="greaterThan" allowBlank="1" showInputMessage="1" showErrorMessage="1" error="Are you sure that not all staff are using an on-campus network point?  May be less if some staff are off campus." sqref="E71:E72" xr:uid="{00000000-0002-0000-0500-000007000000}">
      <formula1>#REF!</formula1>
    </dataValidation>
    <dataValidation type="list" allowBlank="1" showInputMessage="1" showErrorMessage="1" error="VAT rates can either be normal rate (14%) or zero rated (0%) if an export contract (for example)" sqref="C121" xr:uid="{00000000-0002-0000-0500-000008000000}">
      <formula1>VAT</formula1>
    </dataValidation>
    <dataValidation type="list" allowBlank="1" showInputMessage="1" showErrorMessage="1" sqref="D121" xr:uid="{00000000-0002-0000-0500-000009000000}">
      <formula1>vatrates</formula1>
    </dataValidation>
    <dataValidation type="list" allowBlank="1" showInputMessage="1" showErrorMessage="1" sqref="B36:B55" xr:uid="{00000000-0002-0000-0500-00000A000000}">
      <formula1>supportstaff</formula1>
    </dataValidation>
  </dataValidations>
  <pageMargins left="0.65" right="0.31" top="1" bottom="1" header="0.5" footer="0.5"/>
  <pageSetup paperSize="9" scale="89" orientation="portrait"/>
  <headerFooter alignWithMargins="0"/>
  <legacyDrawing r:id="rId1"/>
  <extLst>
    <ext xmlns:x14="http://schemas.microsoft.com/office/spreadsheetml/2009/9/main" uri="{CCE6A557-97BC-4b89-ADB6-D9C93CAAB3DF}">
      <x14:dataValidations xmlns:xm="http://schemas.microsoft.com/office/excel/2006/main" count="3">
        <x14:dataValidation type="list" allowBlank="1" showErrorMessage="1" errorTitle="Year range error" error="Year must be one of that shown in range" promptTitle="Year" xr:uid="{00000000-0002-0000-0500-00000B000000}">
          <x14:formula1>
            <xm:f>'Lookup Lists'!$A$102:$A$107</xm:f>
          </x14:formula1>
          <xm:sqref>C7</xm:sqref>
        </x14:dataValidation>
        <x14:dataValidation type="list" allowBlank="1" showInputMessage="1" showErrorMessage="1" promptTitle="GOB Staff" xr:uid="{00000000-0002-0000-0500-00000C000000}">
          <x14:formula1>
            <xm:f>'Lookup Lists'!$A$82:$A$83</xm:f>
          </x14:formula1>
          <xm:sqref>Q14</xm:sqref>
        </x14:dataValidation>
        <x14:dataValidation type="list" allowBlank="1" showInputMessage="1" showErrorMessage="1" xr:uid="{00000000-0002-0000-0500-00000D000000}">
          <x14:formula1>
            <xm:f>'Lookup Lists'!$A$82:$A$83</xm:f>
          </x14:formula1>
          <xm:sqref>L14:L33 L36:L57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137"/>
  <sheetViews>
    <sheetView zoomScale="80" zoomScaleNormal="80" workbookViewId="0"/>
  </sheetViews>
  <sheetFormatPr baseColWidth="10" defaultColWidth="8.83203125" defaultRowHeight="14"/>
  <cols>
    <col min="1" max="1" width="3.83203125" style="10" customWidth="1"/>
    <col min="2" max="2" width="40.1640625" style="10" customWidth="1"/>
    <col min="3" max="3" width="14.5" style="10" bestFit="1" customWidth="1"/>
    <col min="4" max="4" width="10.83203125" style="197" customWidth="1"/>
    <col min="5" max="5" width="9.5" style="10" customWidth="1"/>
    <col min="6" max="6" width="22" style="10" customWidth="1"/>
    <col min="7" max="7" width="28.5" style="10" customWidth="1"/>
    <col min="8" max="9" width="8" style="10" hidden="1" customWidth="1"/>
    <col min="10" max="10" width="6.5" style="10" hidden="1" customWidth="1"/>
    <col min="11" max="11" width="2" style="10" hidden="1" customWidth="1"/>
    <col min="12" max="12" width="26.5" style="10" customWidth="1"/>
    <col min="13" max="13" width="21.5" style="10" bestFit="1" customWidth="1"/>
    <col min="14" max="14" width="23" style="10" customWidth="1"/>
    <col min="15" max="15" width="9.33203125" style="10" customWidth="1"/>
    <col min="16" max="16" width="11.5" style="10" customWidth="1"/>
    <col min="17" max="17" width="18.1640625" style="10" hidden="1" customWidth="1"/>
    <col min="18" max="18" width="11.83203125" style="10" hidden="1" customWidth="1"/>
    <col min="19" max="16384" width="8.83203125" style="10"/>
  </cols>
  <sheetData>
    <row r="1" spans="1:18">
      <c r="A1" s="268" t="str">
        <f>CONCATENATE("Year ",C7," of Multi-year contract for:")</f>
        <v>Year 2023 of Multi-year contract for:</v>
      </c>
      <c r="B1" s="560"/>
      <c r="C1" s="561"/>
      <c r="D1" s="661"/>
      <c r="E1" s="105"/>
      <c r="F1" s="105"/>
      <c r="G1" s="105"/>
      <c r="H1" s="105"/>
      <c r="I1" s="105"/>
      <c r="J1" s="105"/>
      <c r="K1" s="105"/>
      <c r="L1" s="105"/>
      <c r="M1" s="105"/>
      <c r="N1" s="105"/>
      <c r="O1" s="105"/>
      <c r="P1" s="105"/>
      <c r="Q1" s="105"/>
      <c r="R1" s="105"/>
    </row>
    <row r="2" spans="1:18">
      <c r="A2" s="105"/>
      <c r="B2" s="562" t="str">
        <f>'Summary Full Cost'!A1</f>
        <v xml:space="preserve">Contract name: </v>
      </c>
      <c r="C2" s="759">
        <f>'Summary Full Cost'!C1</f>
        <v>0</v>
      </c>
      <c r="D2" s="760"/>
      <c r="E2" s="760"/>
      <c r="F2" s="760"/>
      <c r="G2" s="761"/>
      <c r="H2" s="105"/>
      <c r="I2" s="105"/>
      <c r="J2" s="105"/>
      <c r="K2" s="105"/>
      <c r="L2" s="105"/>
      <c r="M2" s="105"/>
      <c r="N2" s="105"/>
      <c r="O2" s="105"/>
      <c r="P2" s="105"/>
      <c r="Q2" s="105"/>
      <c r="R2" s="105"/>
    </row>
    <row r="3" spans="1:18">
      <c r="A3" s="105"/>
      <c r="B3" s="563" t="s">
        <v>71</v>
      </c>
      <c r="C3" s="437" t="str">
        <f>'Summary Full Cost'!C6</f>
        <v>HSC</v>
      </c>
      <c r="D3" s="564" t="s">
        <v>97</v>
      </c>
      <c r="E3" s="437">
        <f>'Summary Full Cost'!C2</f>
        <v>0</v>
      </c>
      <c r="F3" s="564" t="str">
        <f>'Summary Full Cost'!E2</f>
        <v>PI:</v>
      </c>
      <c r="G3" s="437">
        <f>'Summary Full Cost'!F2</f>
        <v>0</v>
      </c>
      <c r="H3" s="105"/>
      <c r="I3" s="105"/>
      <c r="J3" s="105"/>
      <c r="K3" s="105"/>
      <c r="L3" s="105"/>
      <c r="M3" s="105"/>
      <c r="N3" s="105"/>
      <c r="O3" s="105"/>
      <c r="P3" s="105"/>
      <c r="Q3" s="105"/>
      <c r="R3" s="105"/>
    </row>
    <row r="4" spans="1:18" ht="7.5" customHeight="1">
      <c r="A4" s="269"/>
      <c r="B4" s="269"/>
      <c r="C4" s="269"/>
      <c r="D4" s="269"/>
      <c r="E4" s="269"/>
      <c r="F4" s="269"/>
      <c r="G4" s="269"/>
      <c r="H4" s="269"/>
      <c r="I4" s="269"/>
      <c r="J4" s="269"/>
      <c r="K4" s="269"/>
      <c r="L4" s="269"/>
      <c r="M4" s="269"/>
      <c r="N4" s="269"/>
      <c r="O4" s="269"/>
      <c r="P4" s="105"/>
      <c r="Q4" s="105"/>
      <c r="R4" s="105"/>
    </row>
    <row r="5" spans="1:18" ht="28.5" customHeight="1">
      <c r="A5" s="762" t="s">
        <v>98</v>
      </c>
      <c r="B5" s="763"/>
      <c r="C5" s="763"/>
      <c r="D5" s="763"/>
      <c r="E5" s="763"/>
      <c r="F5" s="763"/>
      <c r="G5" s="764"/>
      <c r="H5" s="565"/>
      <c r="I5" s="565"/>
      <c r="J5" s="565"/>
      <c r="K5" s="565"/>
      <c r="L5" s="270"/>
      <c r="M5" s="270"/>
      <c r="N5" s="270"/>
      <c r="O5" s="270"/>
      <c r="P5" s="105"/>
      <c r="Q5" s="105"/>
      <c r="R5" s="105"/>
    </row>
    <row r="6" spans="1:18" ht="7.5" customHeight="1" thickBot="1">
      <c r="A6" s="271"/>
      <c r="B6" s="271"/>
      <c r="C6" s="272"/>
      <c r="D6" s="271"/>
      <c r="E6" s="271"/>
      <c r="F6" s="271"/>
      <c r="G6" s="271"/>
      <c r="H6" s="271"/>
      <c r="I6" s="271"/>
      <c r="J6" s="271"/>
      <c r="K6" s="271"/>
      <c r="L6" s="271"/>
      <c r="M6" s="271"/>
      <c r="N6" s="271"/>
      <c r="O6" s="271"/>
      <c r="P6" s="105"/>
      <c r="Q6" s="105"/>
      <c r="R6" s="105"/>
    </row>
    <row r="7" spans="1:18" ht="14.25" customHeight="1">
      <c r="A7" s="105"/>
      <c r="B7" s="550" t="s">
        <v>99</v>
      </c>
      <c r="C7" s="20">
        <f>'2022'!C7+1</f>
        <v>2023</v>
      </c>
      <c r="D7" s="273"/>
      <c r="E7" s="552"/>
      <c r="F7" s="552"/>
      <c r="G7" s="552"/>
      <c r="H7" s="105">
        <f>C7-'Lookup Lists'!A47+C8/12</f>
        <v>3</v>
      </c>
      <c r="I7" s="566">
        <v>10</v>
      </c>
      <c r="J7" s="566">
        <f>ROUND(I7/5,0)</f>
        <v>2</v>
      </c>
      <c r="K7" s="566"/>
      <c r="L7" s="342" t="s">
        <v>74</v>
      </c>
      <c r="M7" s="343"/>
      <c r="N7" s="343"/>
      <c r="O7" s="344"/>
      <c r="P7" s="105"/>
      <c r="Q7" s="553"/>
      <c r="R7" s="105"/>
    </row>
    <row r="8" spans="1:18" ht="14.25" customHeight="1">
      <c r="A8" s="105"/>
      <c r="B8" s="550" t="s">
        <v>101</v>
      </c>
      <c r="C8" s="106">
        <v>12</v>
      </c>
      <c r="D8" s="567" t="s">
        <v>102</v>
      </c>
      <c r="E8" s="105"/>
      <c r="F8" s="202"/>
      <c r="G8" s="105"/>
      <c r="H8" s="553">
        <f>C7-'Lookup Lists'!A47+1</f>
        <v>3</v>
      </c>
      <c r="I8" s="105"/>
      <c r="J8" s="568">
        <f>C8/12</f>
        <v>1</v>
      </c>
      <c r="K8" s="568"/>
      <c r="L8" s="611">
        <f>'Summary Full Cost'!T9</f>
        <v>1</v>
      </c>
      <c r="M8" s="575" t="s">
        <v>103</v>
      </c>
      <c r="N8" s="575"/>
      <c r="O8" s="612"/>
      <c r="P8" s="105"/>
      <c r="Q8" s="105"/>
      <c r="R8" s="105"/>
    </row>
    <row r="9" spans="1:18" ht="12" customHeight="1">
      <c r="A9" s="105"/>
      <c r="B9" s="550"/>
      <c r="C9" s="105"/>
      <c r="D9" s="661"/>
      <c r="E9" s="105"/>
      <c r="F9" s="105"/>
      <c r="G9" s="105"/>
      <c r="H9" s="105"/>
      <c r="I9" s="105"/>
      <c r="J9" s="105"/>
      <c r="K9" s="105"/>
      <c r="L9" s="611">
        <f>'Summary Full Cost'!T10</f>
        <v>1</v>
      </c>
      <c r="M9" s="575" t="str">
        <f>'Summary Full Cost'!U10</f>
        <v>Academic cost flag 2</v>
      </c>
      <c r="N9" s="613"/>
      <c r="O9" s="577"/>
      <c r="P9" s="105"/>
      <c r="Q9" s="105"/>
      <c r="R9" s="105"/>
    </row>
    <row r="10" spans="1:18">
      <c r="A10" s="105"/>
      <c r="B10" s="105"/>
      <c r="C10" s="105"/>
      <c r="D10" s="661"/>
      <c r="E10" s="105"/>
      <c r="F10" s="105"/>
      <c r="G10" s="105"/>
      <c r="H10" s="201"/>
      <c r="I10" s="201"/>
      <c r="J10" s="201"/>
      <c r="K10" s="201"/>
      <c r="L10" s="574">
        <f>'Summary Full Cost'!T11</f>
        <v>0</v>
      </c>
      <c r="M10" s="575" t="str">
        <f>'Summary Full Cost'!U11</f>
        <v>Mark-up above cost:</v>
      </c>
      <c r="N10" s="576"/>
      <c r="O10" s="577"/>
      <c r="P10" s="105"/>
      <c r="Q10" s="105"/>
      <c r="R10" s="105"/>
    </row>
    <row r="11" spans="1:18" ht="7.5" customHeight="1" thickBot="1">
      <c r="A11" s="105"/>
      <c r="B11" s="274"/>
      <c r="C11" s="275"/>
      <c r="D11" s="275"/>
      <c r="E11" s="275"/>
      <c r="F11" s="275"/>
      <c r="G11" s="275"/>
      <c r="H11" s="275"/>
      <c r="I11" s="275"/>
      <c r="J11" s="275"/>
      <c r="K11" s="275"/>
      <c r="L11" s="276"/>
      <c r="M11" s="578"/>
      <c r="N11" s="578"/>
      <c r="O11" s="579"/>
      <c r="P11" s="105"/>
      <c r="Q11" s="105"/>
      <c r="R11" s="105"/>
    </row>
    <row r="12" spans="1:18" ht="35" customHeight="1" thickBot="1">
      <c r="A12" s="756" t="s">
        <v>165</v>
      </c>
      <c r="B12" s="757"/>
      <c r="C12" s="757"/>
      <c r="D12" s="757"/>
      <c r="E12" s="757"/>
      <c r="F12" s="757"/>
      <c r="G12" s="758"/>
      <c r="H12" s="659"/>
      <c r="I12" s="659" t="s">
        <v>105</v>
      </c>
      <c r="J12" s="580" t="s">
        <v>106</v>
      </c>
      <c r="K12" s="580"/>
      <c r="L12" s="749" t="s">
        <v>107</v>
      </c>
      <c r="M12" s="750"/>
      <c r="N12" s="658" t="s">
        <v>108</v>
      </c>
      <c r="O12" s="345"/>
      <c r="P12" s="105"/>
      <c r="Q12" s="105"/>
      <c r="R12" s="105"/>
    </row>
    <row r="13" spans="1:18" ht="21" customHeight="1">
      <c r="A13" s="277"/>
      <c r="B13" s="278" t="s">
        <v>109</v>
      </c>
      <c r="C13" s="279" t="s">
        <v>110</v>
      </c>
      <c r="D13" s="279" t="s">
        <v>111</v>
      </c>
      <c r="E13" s="279" t="s">
        <v>112</v>
      </c>
      <c r="F13" s="279" t="s">
        <v>55</v>
      </c>
      <c r="G13" s="279" t="s">
        <v>113</v>
      </c>
      <c r="H13" s="277"/>
      <c r="I13" s="581" t="s">
        <v>105</v>
      </c>
      <c r="J13" s="581" t="s">
        <v>106</v>
      </c>
      <c r="K13" s="581"/>
      <c r="L13" s="280" t="s">
        <v>114</v>
      </c>
      <c r="M13" s="281"/>
      <c r="N13" s="281"/>
      <c r="O13" s="289"/>
      <c r="P13" s="566"/>
      <c r="Q13" s="105"/>
      <c r="R13" s="105"/>
    </row>
    <row r="14" spans="1:18">
      <c r="A14" s="289"/>
      <c r="B14" s="441"/>
      <c r="C14" s="582">
        <f>IF(H14,INDEX(academicrates,I14,J14+I$7)*(1+'Summary Full Cost'!T$11)*'Summary Full Cost'!T$9,0)</f>
        <v>0</v>
      </c>
      <c r="D14" s="496" t="s">
        <v>116</v>
      </c>
      <c r="E14" s="583"/>
      <c r="F14" s="584">
        <f t="shared" ref="F14:F27" si="0">IF(aflag2=1,E14*C14,L14)</f>
        <v>0</v>
      </c>
      <c r="G14" s="160"/>
      <c r="H14" s="105" t="b">
        <f>AND(ISTEXT(B14), ISTEXT(D14))</f>
        <v>0</v>
      </c>
      <c r="I14" s="105" t="e">
        <f>VLOOKUP(B14,categoryindex,2,0)</f>
        <v>#N/A</v>
      </c>
      <c r="J14" s="105">
        <f>IF(H14,VLOOKUP(D14,unitsindex,2,0),0)</f>
        <v>0</v>
      </c>
      <c r="K14" s="105"/>
      <c r="L14" s="412" t="s">
        <v>56</v>
      </c>
      <c r="M14" s="257">
        <f t="shared" ref="M14:M29" si="1">IF(L14="yes",F14*1,F14*0)</f>
        <v>0</v>
      </c>
      <c r="N14" s="257">
        <f>IF(L14="no",F14*1,F14*0)</f>
        <v>0</v>
      </c>
      <c r="O14" s="403"/>
      <c r="P14" s="585"/>
      <c r="Q14" s="586"/>
      <c r="R14" s="432"/>
    </row>
    <row r="15" spans="1:18">
      <c r="A15" s="289"/>
      <c r="B15" s="441"/>
      <c r="C15" s="582">
        <f>IF(H15,INDEX(academicrates,I15,J15+I$7)*(1+'Summary Full Cost'!T$11)*'Summary Full Cost'!T$9,0)</f>
        <v>0</v>
      </c>
      <c r="D15" s="496" t="s">
        <v>116</v>
      </c>
      <c r="E15" s="583"/>
      <c r="F15" s="589">
        <f t="shared" si="0"/>
        <v>0</v>
      </c>
      <c r="G15" s="160"/>
      <c r="H15" s="105" t="b">
        <f>AND(ISTEXT(B15), ISTEXT(D15))</f>
        <v>0</v>
      </c>
      <c r="I15" s="105" t="e">
        <f>VLOOKUP(B15,categoryindex,2,0)</f>
        <v>#N/A</v>
      </c>
      <c r="J15" s="105">
        <f>IF(H15,VLOOKUP(D15,unitsindex,2,0),0)</f>
        <v>0</v>
      </c>
      <c r="K15" s="105"/>
      <c r="L15" s="412" t="s">
        <v>56</v>
      </c>
      <c r="M15" s="257">
        <f t="shared" si="1"/>
        <v>0</v>
      </c>
      <c r="N15" s="257">
        <f t="shared" ref="N15:N35" si="2">IF(L15="no",F15*1,F15*0)</f>
        <v>0</v>
      </c>
      <c r="O15" s="403"/>
      <c r="P15" s="585"/>
      <c r="Q15" s="586"/>
      <c r="R15" s="586"/>
    </row>
    <row r="16" spans="1:18">
      <c r="A16" s="289"/>
      <c r="B16" s="441"/>
      <c r="C16" s="582">
        <f>IF(H16,INDEX(academicrates,I16,J16+I$7)*(1+'Summary Full Cost'!T$11)*'Summary Full Cost'!T$9,0)</f>
        <v>0</v>
      </c>
      <c r="D16" s="496" t="s">
        <v>116</v>
      </c>
      <c r="E16" s="590"/>
      <c r="F16" s="589">
        <f t="shared" si="0"/>
        <v>0</v>
      </c>
      <c r="G16" s="160"/>
      <c r="H16" s="105" t="b">
        <f>AND(ISTEXT(B16), ISTEXT(D16))</f>
        <v>0</v>
      </c>
      <c r="I16" s="105" t="e">
        <f>VLOOKUP(B16,categoryindex,2,0)</f>
        <v>#N/A</v>
      </c>
      <c r="J16" s="105">
        <f>IF(H16,VLOOKUP(D16,unitsindex,2,0),0)</f>
        <v>0</v>
      </c>
      <c r="K16" s="105"/>
      <c r="L16" s="412"/>
      <c r="M16" s="257">
        <f t="shared" si="1"/>
        <v>0</v>
      </c>
      <c r="N16" s="257">
        <f t="shared" si="2"/>
        <v>0</v>
      </c>
      <c r="O16" s="403"/>
      <c r="P16" s="585"/>
      <c r="Q16" s="586"/>
      <c r="R16" s="586"/>
    </row>
    <row r="17" spans="1:18">
      <c r="A17" s="289"/>
      <c r="B17" s="441"/>
      <c r="C17" s="582">
        <f>IF(H17,INDEX(academicrates,I17,J17+I$7)*(1+'Summary Full Cost'!T$11)*'Summary Full Cost'!T$9,0)</f>
        <v>0</v>
      </c>
      <c r="D17" s="496" t="s">
        <v>116</v>
      </c>
      <c r="E17" s="590"/>
      <c r="F17" s="589">
        <f t="shared" si="0"/>
        <v>0</v>
      </c>
      <c r="G17" s="160"/>
      <c r="H17" s="105" t="b">
        <f t="shared" ref="H17:H28" si="3">AND(ISTEXT(B17), ISTEXT(D17))</f>
        <v>0</v>
      </c>
      <c r="I17" s="105" t="e">
        <f t="shared" ref="I17:I28" si="4">VLOOKUP(B17,categoryindex,2,0)</f>
        <v>#N/A</v>
      </c>
      <c r="J17" s="105">
        <f t="shared" ref="J17:J28" si="5">IF(H17,VLOOKUP(D17,unitsindex,2,0),0)</f>
        <v>0</v>
      </c>
      <c r="K17" s="105"/>
      <c r="L17" s="412"/>
      <c r="M17" s="257">
        <f t="shared" si="1"/>
        <v>0</v>
      </c>
      <c r="N17" s="257">
        <f t="shared" si="2"/>
        <v>0</v>
      </c>
      <c r="O17" s="403"/>
      <c r="P17" s="585"/>
      <c r="Q17" s="586"/>
      <c r="R17" s="586"/>
    </row>
    <row r="18" spans="1:18">
      <c r="A18" s="289"/>
      <c r="B18" s="441"/>
      <c r="C18" s="582">
        <f>IF(H18,INDEX(academicrates,I18,J18+I$7)*(1+'Summary Full Cost'!T$11)*'Summary Full Cost'!T$9,0)</f>
        <v>0</v>
      </c>
      <c r="D18" s="496" t="s">
        <v>116</v>
      </c>
      <c r="E18" s="590"/>
      <c r="F18" s="589">
        <f t="shared" si="0"/>
        <v>0</v>
      </c>
      <c r="G18" s="160"/>
      <c r="H18" s="105" t="b">
        <f t="shared" si="3"/>
        <v>0</v>
      </c>
      <c r="I18" s="105" t="e">
        <f t="shared" si="4"/>
        <v>#N/A</v>
      </c>
      <c r="J18" s="105">
        <f t="shared" si="5"/>
        <v>0</v>
      </c>
      <c r="K18" s="105"/>
      <c r="L18" s="412"/>
      <c r="M18" s="257">
        <f t="shared" si="1"/>
        <v>0</v>
      </c>
      <c r="N18" s="257">
        <f t="shared" si="2"/>
        <v>0</v>
      </c>
      <c r="O18" s="403"/>
      <c r="P18" s="585"/>
      <c r="Q18" s="586"/>
      <c r="R18" s="586"/>
    </row>
    <row r="19" spans="1:18">
      <c r="A19" s="289"/>
      <c r="B19" s="441"/>
      <c r="C19" s="582">
        <f>IF(H19,INDEX(academicrates,I19,J19+I$7)*(1+'Summary Full Cost'!T$11)*'Summary Full Cost'!T$9,0)</f>
        <v>0</v>
      </c>
      <c r="D19" s="496" t="s">
        <v>116</v>
      </c>
      <c r="E19" s="590"/>
      <c r="F19" s="589">
        <f t="shared" si="0"/>
        <v>0</v>
      </c>
      <c r="G19" s="160"/>
      <c r="H19" s="105" t="b">
        <f t="shared" si="3"/>
        <v>0</v>
      </c>
      <c r="I19" s="105" t="e">
        <f t="shared" si="4"/>
        <v>#N/A</v>
      </c>
      <c r="J19" s="105">
        <f t="shared" si="5"/>
        <v>0</v>
      </c>
      <c r="K19" s="105"/>
      <c r="L19" s="412"/>
      <c r="M19" s="257">
        <f t="shared" si="1"/>
        <v>0</v>
      </c>
      <c r="N19" s="257">
        <f t="shared" si="2"/>
        <v>0</v>
      </c>
      <c r="O19" s="403"/>
      <c r="P19" s="585"/>
      <c r="Q19" s="586"/>
      <c r="R19" s="586"/>
    </row>
    <row r="20" spans="1:18">
      <c r="A20" s="289"/>
      <c r="B20" s="441"/>
      <c r="C20" s="582">
        <f>IF(H20,INDEX(academicrates,I20,J20+I$7)*(1+'Summary Full Cost'!T$11)*'Summary Full Cost'!T$9,0)</f>
        <v>0</v>
      </c>
      <c r="D20" s="496" t="s">
        <v>116</v>
      </c>
      <c r="E20" s="590"/>
      <c r="F20" s="589">
        <f t="shared" si="0"/>
        <v>0</v>
      </c>
      <c r="G20" s="160"/>
      <c r="H20" s="105" t="b">
        <f t="shared" si="3"/>
        <v>0</v>
      </c>
      <c r="I20" s="105" t="e">
        <f t="shared" si="4"/>
        <v>#N/A</v>
      </c>
      <c r="J20" s="105">
        <f t="shared" si="5"/>
        <v>0</v>
      </c>
      <c r="K20" s="105"/>
      <c r="L20" s="412"/>
      <c r="M20" s="257">
        <f t="shared" si="1"/>
        <v>0</v>
      </c>
      <c r="N20" s="257">
        <f t="shared" si="2"/>
        <v>0</v>
      </c>
      <c r="O20" s="403"/>
      <c r="P20" s="585"/>
      <c r="Q20" s="586"/>
      <c r="R20" s="586"/>
    </row>
    <row r="21" spans="1:18">
      <c r="A21" s="289"/>
      <c r="B21" s="441"/>
      <c r="C21" s="582">
        <f>IF(H21,INDEX(academicrates,I21,J21+I$7)*(1+'Summary Full Cost'!T$11)*'Summary Full Cost'!T$9,0)</f>
        <v>0</v>
      </c>
      <c r="D21" s="496" t="s">
        <v>116</v>
      </c>
      <c r="E21" s="590"/>
      <c r="F21" s="589">
        <f t="shared" si="0"/>
        <v>0</v>
      </c>
      <c r="G21" s="160"/>
      <c r="H21" s="105" t="b">
        <f t="shared" si="3"/>
        <v>0</v>
      </c>
      <c r="I21" s="105" t="e">
        <f t="shared" si="4"/>
        <v>#N/A</v>
      </c>
      <c r="J21" s="105">
        <f t="shared" si="5"/>
        <v>0</v>
      </c>
      <c r="K21" s="105"/>
      <c r="L21" s="412"/>
      <c r="M21" s="257">
        <f t="shared" si="1"/>
        <v>0</v>
      </c>
      <c r="N21" s="257">
        <f t="shared" si="2"/>
        <v>0</v>
      </c>
      <c r="O21" s="403"/>
      <c r="P21" s="585"/>
      <c r="Q21" s="586"/>
      <c r="R21" s="586"/>
    </row>
    <row r="22" spans="1:18">
      <c r="A22" s="289"/>
      <c r="B22" s="441"/>
      <c r="C22" s="582">
        <f>IF(H22,INDEX(academicrates,I22,J22+I$7)*(1+'Summary Full Cost'!T$11)*'Summary Full Cost'!T$9,0)</f>
        <v>0</v>
      </c>
      <c r="D22" s="496" t="s">
        <v>116</v>
      </c>
      <c r="E22" s="590"/>
      <c r="F22" s="589">
        <f t="shared" si="0"/>
        <v>0</v>
      </c>
      <c r="G22" s="160"/>
      <c r="H22" s="105" t="b">
        <f t="shared" si="3"/>
        <v>0</v>
      </c>
      <c r="I22" s="105" t="e">
        <f t="shared" si="4"/>
        <v>#N/A</v>
      </c>
      <c r="J22" s="105">
        <f t="shared" si="5"/>
        <v>0</v>
      </c>
      <c r="K22" s="105"/>
      <c r="L22" s="412"/>
      <c r="M22" s="257">
        <f t="shared" si="1"/>
        <v>0</v>
      </c>
      <c r="N22" s="257">
        <f t="shared" si="2"/>
        <v>0</v>
      </c>
      <c r="O22" s="403"/>
      <c r="P22" s="585"/>
      <c r="Q22" s="586"/>
      <c r="R22" s="586"/>
    </row>
    <row r="23" spans="1:18">
      <c r="A23" s="289"/>
      <c r="B23" s="441"/>
      <c r="C23" s="582">
        <f>IF(H23,INDEX(academicrates,I23,J23+I$7)*(1+'Summary Full Cost'!T$11)*'Summary Full Cost'!T$9,0)</f>
        <v>0</v>
      </c>
      <c r="D23" s="496" t="s">
        <v>116</v>
      </c>
      <c r="E23" s="590"/>
      <c r="F23" s="589">
        <f t="shared" si="0"/>
        <v>0</v>
      </c>
      <c r="G23" s="160"/>
      <c r="H23" s="105" t="b">
        <f t="shared" si="3"/>
        <v>0</v>
      </c>
      <c r="I23" s="105" t="e">
        <f t="shared" si="4"/>
        <v>#N/A</v>
      </c>
      <c r="J23" s="105">
        <f t="shared" si="5"/>
        <v>0</v>
      </c>
      <c r="K23" s="105"/>
      <c r="L23" s="412"/>
      <c r="M23" s="257">
        <f t="shared" si="1"/>
        <v>0</v>
      </c>
      <c r="N23" s="257">
        <f t="shared" si="2"/>
        <v>0</v>
      </c>
      <c r="O23" s="403"/>
      <c r="P23" s="585"/>
      <c r="Q23" s="586"/>
      <c r="R23" s="586"/>
    </row>
    <row r="24" spans="1:18">
      <c r="A24" s="289"/>
      <c r="B24" s="441"/>
      <c r="C24" s="582">
        <f>IF(H24,INDEX(academicrates,I24,J24+I$7)*(1+'Summary Full Cost'!T$11)*'Summary Full Cost'!T$9,0)</f>
        <v>0</v>
      </c>
      <c r="D24" s="496" t="s">
        <v>116</v>
      </c>
      <c r="E24" s="590"/>
      <c r="F24" s="589">
        <f t="shared" si="0"/>
        <v>0</v>
      </c>
      <c r="G24" s="160"/>
      <c r="H24" s="105" t="b">
        <f t="shared" si="3"/>
        <v>0</v>
      </c>
      <c r="I24" s="105" t="e">
        <f t="shared" si="4"/>
        <v>#N/A</v>
      </c>
      <c r="J24" s="105">
        <f t="shared" si="5"/>
        <v>0</v>
      </c>
      <c r="K24" s="105"/>
      <c r="L24" s="412"/>
      <c r="M24" s="257">
        <f t="shared" si="1"/>
        <v>0</v>
      </c>
      <c r="N24" s="257">
        <f t="shared" si="2"/>
        <v>0</v>
      </c>
      <c r="O24" s="403"/>
      <c r="P24" s="585"/>
      <c r="Q24" s="586"/>
      <c r="R24" s="586"/>
    </row>
    <row r="25" spans="1:18">
      <c r="A25" s="289"/>
      <c r="B25" s="441"/>
      <c r="C25" s="582">
        <f>IF(H25,INDEX(academicrates,I25,J25+I$7)*(1+'Summary Full Cost'!T$11)*'Summary Full Cost'!T$9,0)</f>
        <v>0</v>
      </c>
      <c r="D25" s="496" t="s">
        <v>116</v>
      </c>
      <c r="E25" s="590"/>
      <c r="F25" s="589">
        <f t="shared" si="0"/>
        <v>0</v>
      </c>
      <c r="G25" s="160"/>
      <c r="H25" s="105" t="b">
        <f t="shared" si="3"/>
        <v>0</v>
      </c>
      <c r="I25" s="105" t="e">
        <f t="shared" si="4"/>
        <v>#N/A</v>
      </c>
      <c r="J25" s="105">
        <f t="shared" si="5"/>
        <v>0</v>
      </c>
      <c r="K25" s="105"/>
      <c r="L25" s="412"/>
      <c r="M25" s="257">
        <f t="shared" si="1"/>
        <v>0</v>
      </c>
      <c r="N25" s="257">
        <f t="shared" si="2"/>
        <v>0</v>
      </c>
      <c r="O25" s="403"/>
      <c r="P25" s="585"/>
      <c r="Q25" s="586"/>
      <c r="R25" s="586"/>
    </row>
    <row r="26" spans="1:18">
      <c r="A26" s="289"/>
      <c r="B26" s="441"/>
      <c r="C26" s="582">
        <f>IF(H26,INDEX(academicrates,I26,J26+I$7)*(1+'Summary Full Cost'!T$11)*'Summary Full Cost'!T$9,0)</f>
        <v>0</v>
      </c>
      <c r="D26" s="496"/>
      <c r="E26" s="590"/>
      <c r="F26" s="589">
        <f t="shared" si="0"/>
        <v>0</v>
      </c>
      <c r="G26" s="160"/>
      <c r="H26" s="105" t="b">
        <f t="shared" si="3"/>
        <v>0</v>
      </c>
      <c r="I26" s="105" t="e">
        <f t="shared" si="4"/>
        <v>#N/A</v>
      </c>
      <c r="J26" s="105">
        <f t="shared" si="5"/>
        <v>0</v>
      </c>
      <c r="K26" s="105"/>
      <c r="L26" s="412"/>
      <c r="M26" s="257">
        <f t="shared" si="1"/>
        <v>0</v>
      </c>
      <c r="N26" s="257">
        <f t="shared" si="2"/>
        <v>0</v>
      </c>
      <c r="O26" s="403"/>
      <c r="P26" s="585"/>
      <c r="Q26" s="586"/>
      <c r="R26" s="586"/>
    </row>
    <row r="27" spans="1:18">
      <c r="A27" s="289"/>
      <c r="B27" s="614"/>
      <c r="C27" s="582">
        <f>IF(H27,INDEX(academicrates,I27,J27+I$7)*(1+'Summary Full Cost'!T$11)*'Summary Full Cost'!T$9,0)</f>
        <v>0</v>
      </c>
      <c r="D27" s="591"/>
      <c r="E27" s="592"/>
      <c r="F27" s="589">
        <f t="shared" si="0"/>
        <v>0</v>
      </c>
      <c r="G27" s="615"/>
      <c r="H27" s="105" t="b">
        <f t="shared" si="3"/>
        <v>0</v>
      </c>
      <c r="I27" s="105" t="e">
        <f t="shared" si="4"/>
        <v>#N/A</v>
      </c>
      <c r="J27" s="105">
        <f t="shared" si="5"/>
        <v>0</v>
      </c>
      <c r="K27" s="105"/>
      <c r="L27" s="412"/>
      <c r="M27" s="257">
        <f t="shared" si="1"/>
        <v>0</v>
      </c>
      <c r="N27" s="257">
        <f t="shared" si="2"/>
        <v>0</v>
      </c>
      <c r="O27" s="403"/>
      <c r="P27" s="585"/>
      <c r="Q27" s="586"/>
      <c r="R27" s="586"/>
    </row>
    <row r="28" spans="1:18">
      <c r="A28" s="289"/>
      <c r="B28" s="346" t="s">
        <v>107</v>
      </c>
      <c r="C28" s="616"/>
      <c r="D28" s="617"/>
      <c r="E28" s="618"/>
      <c r="F28" s="619">
        <f>C28</f>
        <v>0</v>
      </c>
      <c r="G28" s="620"/>
      <c r="H28" s="105" t="b">
        <f t="shared" si="3"/>
        <v>0</v>
      </c>
      <c r="I28" s="105" t="e">
        <f t="shared" si="4"/>
        <v>#N/A</v>
      </c>
      <c r="J28" s="105">
        <f t="shared" si="5"/>
        <v>0</v>
      </c>
      <c r="K28" s="105"/>
      <c r="L28" s="412"/>
      <c r="M28" s="257">
        <f t="shared" si="1"/>
        <v>0</v>
      </c>
      <c r="N28" s="257">
        <f t="shared" si="2"/>
        <v>0</v>
      </c>
      <c r="O28" s="403"/>
      <c r="P28" s="585"/>
      <c r="Q28" s="586"/>
      <c r="R28" s="586"/>
    </row>
    <row r="29" spans="1:18" ht="13" customHeight="1">
      <c r="A29" s="105"/>
      <c r="B29" s="347" t="s">
        <v>118</v>
      </c>
      <c r="C29" s="621"/>
      <c r="D29" s="622"/>
      <c r="E29" s="623"/>
      <c r="F29" s="619">
        <f>C29</f>
        <v>0</v>
      </c>
      <c r="G29" s="624"/>
      <c r="H29" s="105"/>
      <c r="I29" s="105"/>
      <c r="J29" s="105"/>
      <c r="K29" s="105"/>
      <c r="L29" s="412"/>
      <c r="M29" s="257">
        <f t="shared" si="1"/>
        <v>0</v>
      </c>
      <c r="N29" s="257">
        <f t="shared" si="2"/>
        <v>0</v>
      </c>
      <c r="O29" s="403"/>
      <c r="P29" s="585"/>
      <c r="Q29" s="586"/>
      <c r="R29" s="586"/>
    </row>
    <row r="30" spans="1:18" ht="13" customHeight="1">
      <c r="A30" s="105"/>
      <c r="B30" s="348" t="s">
        <v>119</v>
      </c>
      <c r="C30" s="285"/>
      <c r="D30" s="284"/>
      <c r="E30" s="285"/>
      <c r="F30" s="378">
        <f>SUM(F14:F29)</f>
        <v>0</v>
      </c>
      <c r="G30" s="349"/>
      <c r="H30" s="287"/>
      <c r="I30" s="287"/>
      <c r="J30" s="287"/>
      <c r="K30" s="287"/>
      <c r="L30" s="288"/>
      <c r="M30" s="259">
        <f>SUM(M14:M29)</f>
        <v>0</v>
      </c>
      <c r="N30" s="259">
        <f>SUM(N14:N29)</f>
        <v>0</v>
      </c>
      <c r="O30" s="403"/>
      <c r="P30" s="585"/>
      <c r="Q30" s="261">
        <f>N30/('Summary Full Cost'!$T$11+1)</f>
        <v>0</v>
      </c>
      <c r="R30" s="588">
        <f>N30-Q30</f>
        <v>0</v>
      </c>
    </row>
    <row r="31" spans="1:18" ht="13" customHeight="1">
      <c r="A31" s="105"/>
      <c r="B31" s="350"/>
      <c r="C31" s="625"/>
      <c r="D31" s="626"/>
      <c r="E31" s="625"/>
      <c r="F31" s="625"/>
      <c r="G31" s="625"/>
      <c r="H31" s="105"/>
      <c r="I31" s="105"/>
      <c r="J31" s="105"/>
      <c r="K31" s="105"/>
      <c r="L31" s="412"/>
      <c r="M31" s="586"/>
      <c r="N31" s="586"/>
      <c r="O31" s="403"/>
      <c r="P31" s="585"/>
      <c r="Q31" s="586"/>
      <c r="R31" s="586"/>
    </row>
    <row r="32" spans="1:18" ht="33" customHeight="1">
      <c r="A32" s="751" t="s">
        <v>120</v>
      </c>
      <c r="B32" s="752"/>
      <c r="C32" s="752"/>
      <c r="D32" s="752"/>
      <c r="E32" s="752"/>
      <c r="F32" s="752"/>
      <c r="G32" s="752"/>
      <c r="H32" s="580"/>
      <c r="I32" s="580"/>
      <c r="J32" s="580"/>
      <c r="K32" s="580"/>
      <c r="L32" s="289"/>
      <c r="M32" s="379"/>
      <c r="N32" s="257"/>
      <c r="O32" s="380"/>
      <c r="P32" s="585"/>
      <c r="Q32" s="586"/>
      <c r="R32" s="586"/>
    </row>
    <row r="33" spans="1:18">
      <c r="A33" s="752"/>
      <c r="B33" s="752"/>
      <c r="C33" s="752"/>
      <c r="D33" s="752"/>
      <c r="E33" s="752"/>
      <c r="F33" s="752"/>
      <c r="G33" s="752"/>
      <c r="H33" s="580"/>
      <c r="I33" s="580" t="s">
        <v>105</v>
      </c>
      <c r="J33" s="580" t="s">
        <v>106</v>
      </c>
      <c r="K33" s="580"/>
      <c r="L33" s="289"/>
      <c r="M33" s="379"/>
      <c r="N33" s="257"/>
      <c r="O33" s="380"/>
      <c r="P33" s="585"/>
      <c r="Q33" s="586"/>
      <c r="R33" s="586"/>
    </row>
    <row r="34" spans="1:18">
      <c r="A34" s="289"/>
      <c r="B34" s="441"/>
      <c r="C34" s="582">
        <f>IF(H34,INDEX(passrates,I34,2+I$7+J34)*(1+'Summary Full Cost'!T$11),0)</f>
        <v>0</v>
      </c>
      <c r="D34" s="496" t="s">
        <v>116</v>
      </c>
      <c r="E34" s="583"/>
      <c r="F34" s="584">
        <f t="shared" ref="F34:F48" si="6">IF(aflag2=1,E34*C34,L34)</f>
        <v>0</v>
      </c>
      <c r="G34" s="160"/>
      <c r="H34" s="105" t="b">
        <f t="shared" ref="H34:H38" si="7">AND(ISTEXT(B34), ISTEXT(D34))</f>
        <v>0</v>
      </c>
      <c r="I34" s="105" t="e">
        <f t="shared" ref="I34:I38" si="8">MATCH(B34,supportstaff,0)</f>
        <v>#N/A</v>
      </c>
      <c r="J34" s="105">
        <f t="shared" ref="J34:J38" si="9">IF(H34,VLOOKUP(D34,unitsindex,2,0),0)</f>
        <v>0</v>
      </c>
      <c r="K34" s="105"/>
      <c r="L34" s="412" t="s">
        <v>56</v>
      </c>
      <c r="M34" s="257">
        <f t="shared" ref="M34:M50" si="10">IF(L34="Yes",F34*1,F34*0)</f>
        <v>0</v>
      </c>
      <c r="N34" s="257">
        <f t="shared" si="2"/>
        <v>0</v>
      </c>
      <c r="O34" s="585"/>
      <c r="P34" s="585"/>
      <c r="Q34" s="586"/>
      <c r="R34" s="432"/>
    </row>
    <row r="35" spans="1:18">
      <c r="A35" s="289"/>
      <c r="B35" s="441"/>
      <c r="C35" s="582">
        <f>IF(H35,INDEX(passrates,I35,2+I$7+J35)*(1+'Summary Full Cost'!T$11),0)</f>
        <v>0</v>
      </c>
      <c r="D35" s="496" t="s">
        <v>116</v>
      </c>
      <c r="E35" s="583"/>
      <c r="F35" s="584">
        <f t="shared" si="6"/>
        <v>0</v>
      </c>
      <c r="G35" s="497"/>
      <c r="H35" s="105" t="b">
        <f t="shared" si="7"/>
        <v>0</v>
      </c>
      <c r="I35" s="105" t="e">
        <f t="shared" si="8"/>
        <v>#N/A</v>
      </c>
      <c r="J35" s="105">
        <f t="shared" si="9"/>
        <v>0</v>
      </c>
      <c r="K35" s="105"/>
      <c r="L35" s="412" t="s">
        <v>56</v>
      </c>
      <c r="M35" s="257">
        <f t="shared" si="10"/>
        <v>0</v>
      </c>
      <c r="N35" s="257">
        <f t="shared" si="2"/>
        <v>0</v>
      </c>
      <c r="O35" s="585"/>
      <c r="P35" s="585"/>
      <c r="Q35" s="586"/>
      <c r="R35" s="586"/>
    </row>
    <row r="36" spans="1:18">
      <c r="A36" s="289"/>
      <c r="B36" s="441"/>
      <c r="C36" s="582">
        <f>IF(H36,INDEX(passrates,I36,2+I$7+J36)*(1+'Summary Full Cost'!T$11),0)</f>
        <v>0</v>
      </c>
      <c r="D36" s="496" t="s">
        <v>116</v>
      </c>
      <c r="E36" s="583"/>
      <c r="F36" s="584">
        <f t="shared" si="6"/>
        <v>0</v>
      </c>
      <c r="G36" s="497"/>
      <c r="H36" s="105" t="b">
        <f t="shared" si="7"/>
        <v>0</v>
      </c>
      <c r="I36" s="105" t="e">
        <f t="shared" si="8"/>
        <v>#N/A</v>
      </c>
      <c r="J36" s="105">
        <f t="shared" si="9"/>
        <v>0</v>
      </c>
      <c r="K36" s="105"/>
      <c r="L36" s="412" t="s">
        <v>56</v>
      </c>
      <c r="M36" s="257">
        <f t="shared" si="10"/>
        <v>0</v>
      </c>
      <c r="N36" s="257">
        <f t="shared" ref="N36:N50" si="11">IF(L36="no",F36*1,F36*0)</f>
        <v>0</v>
      </c>
      <c r="O36" s="585"/>
      <c r="P36" s="585"/>
      <c r="Q36" s="586"/>
      <c r="R36" s="586"/>
    </row>
    <row r="37" spans="1:18">
      <c r="A37" s="289"/>
      <c r="B37" s="441"/>
      <c r="C37" s="582">
        <f>IF(H37,INDEX(passrates,I37,2+I$7+J37)*(1+'Summary Full Cost'!T$11),0)</f>
        <v>0</v>
      </c>
      <c r="D37" s="496" t="s">
        <v>116</v>
      </c>
      <c r="E37" s="583"/>
      <c r="F37" s="584">
        <f t="shared" si="6"/>
        <v>0</v>
      </c>
      <c r="G37" s="497"/>
      <c r="H37" s="105" t="b">
        <f t="shared" si="7"/>
        <v>0</v>
      </c>
      <c r="I37" s="105" t="e">
        <f t="shared" si="8"/>
        <v>#N/A</v>
      </c>
      <c r="J37" s="105">
        <f t="shared" si="9"/>
        <v>0</v>
      </c>
      <c r="K37" s="105"/>
      <c r="L37" s="412" t="s">
        <v>56</v>
      </c>
      <c r="M37" s="257">
        <f t="shared" si="10"/>
        <v>0</v>
      </c>
      <c r="N37" s="257">
        <f t="shared" si="11"/>
        <v>0</v>
      </c>
      <c r="O37" s="585"/>
      <c r="P37" s="585"/>
      <c r="Q37" s="586"/>
      <c r="R37" s="586"/>
    </row>
    <row r="38" spans="1:18">
      <c r="A38" s="289"/>
      <c r="B38" s="441"/>
      <c r="C38" s="582">
        <f>IF(H38,INDEX(passrates,I38,2+I$7+J38)*(1+'Summary Full Cost'!T$11),0)</f>
        <v>0</v>
      </c>
      <c r="D38" s="496" t="s">
        <v>116</v>
      </c>
      <c r="E38" s="583"/>
      <c r="F38" s="584">
        <f t="shared" si="6"/>
        <v>0</v>
      </c>
      <c r="G38" s="497"/>
      <c r="H38" s="105" t="b">
        <f t="shared" si="7"/>
        <v>0</v>
      </c>
      <c r="I38" s="105" t="e">
        <f t="shared" si="8"/>
        <v>#N/A</v>
      </c>
      <c r="J38" s="105">
        <f t="shared" si="9"/>
        <v>0</v>
      </c>
      <c r="K38" s="105"/>
      <c r="L38" s="412" t="s">
        <v>56</v>
      </c>
      <c r="M38" s="257">
        <f t="shared" si="10"/>
        <v>0</v>
      </c>
      <c r="N38" s="257">
        <f t="shared" si="11"/>
        <v>0</v>
      </c>
      <c r="O38" s="585"/>
      <c r="P38" s="585"/>
      <c r="Q38" s="586"/>
      <c r="R38" s="586"/>
    </row>
    <row r="39" spans="1:18">
      <c r="A39" s="289"/>
      <c r="B39" s="441"/>
      <c r="C39" s="582">
        <f>IF(H39,INDEX(passrates,I39,2+I$7+J39)*(1+'Summary Full Cost'!T$11),0)</f>
        <v>0</v>
      </c>
      <c r="D39" s="496" t="s">
        <v>116</v>
      </c>
      <c r="E39" s="590"/>
      <c r="F39" s="584">
        <f t="shared" si="6"/>
        <v>0</v>
      </c>
      <c r="G39" s="497"/>
      <c r="H39" s="105" t="b">
        <f t="shared" ref="H39:H44" si="12">AND(ISTEXT(B39), ISTEXT(D39))</f>
        <v>0</v>
      </c>
      <c r="I39" s="105" t="e">
        <f t="shared" ref="I39:I49" si="13">MATCH(B39,supportstaff,0)</f>
        <v>#N/A</v>
      </c>
      <c r="J39" s="105">
        <f t="shared" ref="J39:J49" si="14">IF(H39,VLOOKUP(D39,unitsindex,2,0),0)</f>
        <v>0</v>
      </c>
      <c r="K39" s="105"/>
      <c r="L39" s="412"/>
      <c r="M39" s="257">
        <f t="shared" si="10"/>
        <v>0</v>
      </c>
      <c r="N39" s="257">
        <f t="shared" si="11"/>
        <v>0</v>
      </c>
      <c r="O39" s="585"/>
      <c r="P39" s="585"/>
      <c r="Q39" s="586"/>
      <c r="R39" s="586"/>
    </row>
    <row r="40" spans="1:18">
      <c r="A40" s="289"/>
      <c r="B40" s="441"/>
      <c r="C40" s="582">
        <f>IF(H40,INDEX(passrates,I40,2+I$7+J40)*(1+'Summary Full Cost'!T$11),0)</f>
        <v>0</v>
      </c>
      <c r="D40" s="496" t="s">
        <v>116</v>
      </c>
      <c r="E40" s="590"/>
      <c r="F40" s="584">
        <f t="shared" si="6"/>
        <v>0</v>
      </c>
      <c r="G40" s="497"/>
      <c r="H40" s="105" t="b">
        <f t="shared" si="12"/>
        <v>0</v>
      </c>
      <c r="I40" s="105" t="e">
        <f t="shared" si="13"/>
        <v>#N/A</v>
      </c>
      <c r="J40" s="105">
        <f t="shared" si="14"/>
        <v>0</v>
      </c>
      <c r="K40" s="105"/>
      <c r="L40" s="412"/>
      <c r="M40" s="257">
        <f t="shared" si="10"/>
        <v>0</v>
      </c>
      <c r="N40" s="257">
        <f t="shared" si="11"/>
        <v>0</v>
      </c>
      <c r="O40" s="585"/>
      <c r="P40" s="585"/>
      <c r="Q40" s="586"/>
      <c r="R40" s="586"/>
    </row>
    <row r="41" spans="1:18">
      <c r="A41" s="289"/>
      <c r="B41" s="441"/>
      <c r="C41" s="582">
        <f>IF(H41,INDEX(passrates,I41,2+I$7+J41)*(1+'Summary Full Cost'!T$11),0)</f>
        <v>0</v>
      </c>
      <c r="D41" s="496" t="s">
        <v>116</v>
      </c>
      <c r="E41" s="590"/>
      <c r="F41" s="584">
        <f t="shared" si="6"/>
        <v>0</v>
      </c>
      <c r="G41" s="497"/>
      <c r="H41" s="105" t="b">
        <f t="shared" si="12"/>
        <v>0</v>
      </c>
      <c r="I41" s="105" t="e">
        <f t="shared" si="13"/>
        <v>#N/A</v>
      </c>
      <c r="J41" s="105">
        <f t="shared" si="14"/>
        <v>0</v>
      </c>
      <c r="K41" s="105"/>
      <c r="L41" s="412"/>
      <c r="M41" s="257">
        <f t="shared" si="10"/>
        <v>0</v>
      </c>
      <c r="N41" s="257">
        <f t="shared" si="11"/>
        <v>0</v>
      </c>
      <c r="O41" s="585"/>
      <c r="P41" s="585"/>
      <c r="Q41" s="586"/>
      <c r="R41" s="586"/>
    </row>
    <row r="42" spans="1:18">
      <c r="A42" s="289"/>
      <c r="B42" s="441"/>
      <c r="C42" s="582">
        <f>IF(H42,INDEX(passrates,I42,2+I$7+J42)*(1+'Summary Full Cost'!T$11),0)</f>
        <v>0</v>
      </c>
      <c r="D42" s="496"/>
      <c r="E42" s="590"/>
      <c r="F42" s="584">
        <f t="shared" si="6"/>
        <v>0</v>
      </c>
      <c r="G42" s="497"/>
      <c r="H42" s="105" t="b">
        <f t="shared" si="12"/>
        <v>0</v>
      </c>
      <c r="I42" s="105" t="e">
        <f t="shared" si="13"/>
        <v>#N/A</v>
      </c>
      <c r="J42" s="105">
        <f t="shared" si="14"/>
        <v>0</v>
      </c>
      <c r="K42" s="105"/>
      <c r="L42" s="412"/>
      <c r="M42" s="257">
        <f t="shared" si="10"/>
        <v>0</v>
      </c>
      <c r="N42" s="257">
        <f t="shared" si="11"/>
        <v>0</v>
      </c>
      <c r="O42" s="585"/>
      <c r="P42" s="585"/>
      <c r="Q42" s="586"/>
      <c r="R42" s="586"/>
    </row>
    <row r="43" spans="1:18">
      <c r="A43" s="289"/>
      <c r="B43" s="441"/>
      <c r="C43" s="582">
        <f>IF(H43,INDEX(passrates,I43,2+I$7+J43)*(1+'Summary Full Cost'!T$11),0)</f>
        <v>0</v>
      </c>
      <c r="D43" s="496"/>
      <c r="E43" s="590"/>
      <c r="F43" s="584">
        <f t="shared" si="6"/>
        <v>0</v>
      </c>
      <c r="G43" s="497"/>
      <c r="H43" s="105" t="b">
        <f t="shared" si="12"/>
        <v>0</v>
      </c>
      <c r="I43" s="105" t="e">
        <f t="shared" si="13"/>
        <v>#N/A</v>
      </c>
      <c r="J43" s="105">
        <f t="shared" si="14"/>
        <v>0</v>
      </c>
      <c r="K43" s="105"/>
      <c r="L43" s="412"/>
      <c r="M43" s="257">
        <f t="shared" si="10"/>
        <v>0</v>
      </c>
      <c r="N43" s="257">
        <f t="shared" si="11"/>
        <v>0</v>
      </c>
      <c r="O43" s="585"/>
      <c r="P43" s="585"/>
      <c r="Q43" s="586"/>
      <c r="R43" s="586"/>
    </row>
    <row r="44" spans="1:18">
      <c r="A44" s="289"/>
      <c r="B44" s="441"/>
      <c r="C44" s="582">
        <f>IF(H44,INDEX(passrates,I44,2+I$7+J44)*(1+'Summary Full Cost'!T$11),0)</f>
        <v>0</v>
      </c>
      <c r="D44" s="496"/>
      <c r="E44" s="590"/>
      <c r="F44" s="584">
        <f t="shared" si="6"/>
        <v>0</v>
      </c>
      <c r="G44" s="497"/>
      <c r="H44" s="105" t="b">
        <f t="shared" si="12"/>
        <v>0</v>
      </c>
      <c r="I44" s="105" t="e">
        <f t="shared" si="13"/>
        <v>#N/A</v>
      </c>
      <c r="J44" s="105">
        <f t="shared" si="14"/>
        <v>0</v>
      </c>
      <c r="K44" s="105"/>
      <c r="L44" s="412"/>
      <c r="M44" s="257">
        <f t="shared" si="10"/>
        <v>0</v>
      </c>
      <c r="N44" s="257">
        <f t="shared" si="11"/>
        <v>0</v>
      </c>
      <c r="O44" s="585"/>
      <c r="P44" s="585"/>
      <c r="Q44" s="586"/>
      <c r="R44" s="586"/>
    </row>
    <row r="45" spans="1:18">
      <c r="A45" s="289"/>
      <c r="B45" s="441"/>
      <c r="C45" s="582">
        <f>IF(H45,INDEX(passrates,I45,2+I$7+J45)*(1+'Summary Full Cost'!T$11),0)</f>
        <v>0</v>
      </c>
      <c r="D45" s="496"/>
      <c r="E45" s="590"/>
      <c r="F45" s="584">
        <f t="shared" si="6"/>
        <v>0</v>
      </c>
      <c r="G45" s="497"/>
      <c r="H45" s="105" t="b">
        <f>AND(ISTEXT(B45), ISTEXT(D45))</f>
        <v>0</v>
      </c>
      <c r="I45" s="105" t="e">
        <f t="shared" si="13"/>
        <v>#N/A</v>
      </c>
      <c r="J45" s="105">
        <f t="shared" si="14"/>
        <v>0</v>
      </c>
      <c r="K45" s="105"/>
      <c r="L45" s="412"/>
      <c r="M45" s="257">
        <f t="shared" si="10"/>
        <v>0</v>
      </c>
      <c r="N45" s="257">
        <f t="shared" si="11"/>
        <v>0</v>
      </c>
      <c r="O45" s="585"/>
      <c r="P45" s="585"/>
      <c r="Q45" s="586"/>
      <c r="R45" s="586"/>
    </row>
    <row r="46" spans="1:18">
      <c r="A46" s="289"/>
      <c r="B46" s="441"/>
      <c r="C46" s="582">
        <f>IF(H46,INDEX(passrates,I46,2+I$7+J46)*(1+'Summary Full Cost'!T$11),0)</f>
        <v>0</v>
      </c>
      <c r="D46" s="496"/>
      <c r="E46" s="590"/>
      <c r="F46" s="584">
        <f t="shared" si="6"/>
        <v>0</v>
      </c>
      <c r="G46" s="497"/>
      <c r="H46" s="105" t="b">
        <f>AND(ISTEXT(B46), ISTEXT(D46))</f>
        <v>0</v>
      </c>
      <c r="I46" s="105" t="e">
        <f t="shared" si="13"/>
        <v>#N/A</v>
      </c>
      <c r="J46" s="105">
        <f t="shared" si="14"/>
        <v>0</v>
      </c>
      <c r="K46" s="105"/>
      <c r="L46" s="412"/>
      <c r="M46" s="257">
        <f t="shared" si="10"/>
        <v>0</v>
      </c>
      <c r="N46" s="257">
        <f t="shared" si="11"/>
        <v>0</v>
      </c>
      <c r="O46" s="585"/>
      <c r="P46" s="585"/>
      <c r="Q46" s="586"/>
      <c r="R46" s="586"/>
    </row>
    <row r="47" spans="1:18">
      <c r="A47" s="289"/>
      <c r="B47" s="441"/>
      <c r="C47" s="582">
        <f>IF(H47,INDEX(passrates,I47,2+I$7+J47)*(1+'Summary Full Cost'!T$11),0)</f>
        <v>0</v>
      </c>
      <c r="D47" s="496"/>
      <c r="E47" s="590"/>
      <c r="F47" s="584">
        <f t="shared" si="6"/>
        <v>0</v>
      </c>
      <c r="G47" s="497"/>
      <c r="H47" s="105" t="b">
        <f>AND(ISTEXT(B47), ISTEXT(D47))</f>
        <v>0</v>
      </c>
      <c r="I47" s="105" t="e">
        <f t="shared" si="13"/>
        <v>#N/A</v>
      </c>
      <c r="J47" s="105">
        <f t="shared" si="14"/>
        <v>0</v>
      </c>
      <c r="K47" s="105"/>
      <c r="L47" s="412"/>
      <c r="M47" s="257">
        <f t="shared" si="10"/>
        <v>0</v>
      </c>
      <c r="N47" s="257">
        <f t="shared" si="11"/>
        <v>0</v>
      </c>
      <c r="O47" s="585"/>
      <c r="P47" s="585"/>
      <c r="Q47" s="586"/>
      <c r="R47" s="586"/>
    </row>
    <row r="48" spans="1:18">
      <c r="A48" s="289"/>
      <c r="B48" s="441"/>
      <c r="C48" s="582">
        <f>IF(H48,INDEX(passrates,I48,2+I$7+J48)*(1+'Summary Full Cost'!T$11),0)</f>
        <v>0</v>
      </c>
      <c r="D48" s="591"/>
      <c r="E48" s="592"/>
      <c r="F48" s="584">
        <f t="shared" si="6"/>
        <v>0</v>
      </c>
      <c r="G48" s="497"/>
      <c r="H48" s="105" t="b">
        <f>AND(ISTEXT(B48), ISTEXT(D48))</f>
        <v>0</v>
      </c>
      <c r="I48" s="105" t="e">
        <f t="shared" si="13"/>
        <v>#N/A</v>
      </c>
      <c r="J48" s="105">
        <f t="shared" si="14"/>
        <v>0</v>
      </c>
      <c r="K48" s="105"/>
      <c r="L48" s="412"/>
      <c r="M48" s="257">
        <f t="shared" si="10"/>
        <v>0</v>
      </c>
      <c r="N48" s="257">
        <f t="shared" si="11"/>
        <v>0</v>
      </c>
      <c r="O48" s="585"/>
      <c r="P48" s="585"/>
      <c r="Q48" s="586"/>
      <c r="R48" s="586"/>
    </row>
    <row r="49" spans="1:18">
      <c r="A49" s="289"/>
      <c r="B49" s="351" t="s">
        <v>107</v>
      </c>
      <c r="C49" s="627"/>
      <c r="D49" s="628"/>
      <c r="E49" s="629"/>
      <c r="F49" s="630">
        <f>C49</f>
        <v>0</v>
      </c>
      <c r="G49" s="629"/>
      <c r="H49" s="105" t="b">
        <f>AND(ISTEXT(B49), ISTEXT(D49))</f>
        <v>0</v>
      </c>
      <c r="I49" s="105" t="e">
        <f t="shared" si="13"/>
        <v>#N/A</v>
      </c>
      <c r="J49" s="105">
        <f t="shared" si="14"/>
        <v>0</v>
      </c>
      <c r="K49" s="105"/>
      <c r="L49" s="412"/>
      <c r="M49" s="257">
        <f t="shared" si="10"/>
        <v>0</v>
      </c>
      <c r="N49" s="257">
        <f t="shared" si="11"/>
        <v>0</v>
      </c>
      <c r="O49" s="585"/>
      <c r="P49" s="585"/>
      <c r="Q49" s="586"/>
      <c r="R49" s="586"/>
    </row>
    <row r="50" spans="1:18" ht="17" customHeight="1">
      <c r="A50" s="105"/>
      <c r="B50" s="351" t="s">
        <v>118</v>
      </c>
      <c r="C50" s="627"/>
      <c r="D50" s="631"/>
      <c r="E50" s="629"/>
      <c r="F50" s="630">
        <f>C50</f>
        <v>0</v>
      </c>
      <c r="G50" s="632"/>
      <c r="H50" s="633"/>
      <c r="I50" s="633"/>
      <c r="J50" s="633"/>
      <c r="K50" s="633"/>
      <c r="L50" s="412"/>
      <c r="M50" s="257">
        <f t="shared" si="10"/>
        <v>0</v>
      </c>
      <c r="N50" s="257">
        <f t="shared" si="11"/>
        <v>0</v>
      </c>
      <c r="O50" s="585"/>
      <c r="P50" s="585"/>
      <c r="Q50" s="586"/>
      <c r="R50" s="432"/>
    </row>
    <row r="51" spans="1:18" ht="17" customHeight="1">
      <c r="A51" s="105"/>
      <c r="B51" s="283" t="s">
        <v>166</v>
      </c>
      <c r="C51" s="267"/>
      <c r="D51" s="352"/>
      <c r="E51" s="267"/>
      <c r="F51" s="335">
        <f>SUM(F34:F50)</f>
        <v>0</v>
      </c>
      <c r="G51" s="286"/>
      <c r="H51" s="287"/>
      <c r="I51" s="287"/>
      <c r="J51" s="287"/>
      <c r="K51" s="287"/>
      <c r="L51" s="297"/>
      <c r="M51" s="259">
        <f>SUM(M34:M50)</f>
        <v>0</v>
      </c>
      <c r="N51" s="260">
        <f>SUM(N34:N50)</f>
        <v>0</v>
      </c>
      <c r="O51" s="634"/>
      <c r="P51" s="585"/>
      <c r="Q51" s="261">
        <f>N51/('Summary Full Cost'!$T$11+1)</f>
        <v>0</v>
      </c>
      <c r="R51" s="588">
        <f>N51-Q51</f>
        <v>0</v>
      </c>
    </row>
    <row r="52" spans="1:18" s="177" customFormat="1" ht="17" customHeight="1">
      <c r="A52" s="447"/>
      <c r="B52" s="297"/>
      <c r="C52" s="297"/>
      <c r="D52" s="353"/>
      <c r="E52" s="297"/>
      <c r="F52" s="354"/>
      <c r="G52" s="297"/>
      <c r="H52" s="355"/>
      <c r="I52" s="355"/>
      <c r="J52" s="447"/>
      <c r="K52" s="447"/>
      <c r="L52" s="447"/>
      <c r="M52" s="296"/>
      <c r="N52" s="296"/>
      <c r="O52" s="600"/>
      <c r="P52" s="289"/>
      <c r="Q52" s="447"/>
      <c r="R52" s="635"/>
    </row>
    <row r="53" spans="1:18" s="177" customFormat="1" ht="17" customHeight="1">
      <c r="A53" s="447"/>
      <c r="B53" s="290" t="s">
        <v>123</v>
      </c>
      <c r="C53" s="291"/>
      <c r="D53" s="292"/>
      <c r="E53" s="291"/>
      <c r="F53" s="337">
        <f>+F30+F51</f>
        <v>0</v>
      </c>
      <c r="G53" s="356"/>
      <c r="H53" s="294"/>
      <c r="I53" s="294"/>
      <c r="J53" s="355"/>
      <c r="K53" s="355"/>
      <c r="L53" s="295"/>
      <c r="M53" s="296"/>
      <c r="N53" s="296"/>
      <c r="O53" s="297"/>
      <c r="P53" s="289"/>
      <c r="Q53" s="447"/>
      <c r="R53" s="635"/>
    </row>
    <row r="54" spans="1:18" s="177" customFormat="1" ht="17" customHeight="1">
      <c r="A54" s="447"/>
      <c r="B54" s="298" t="s">
        <v>124</v>
      </c>
      <c r="C54" s="605"/>
      <c r="D54" s="606"/>
      <c r="E54" s="605"/>
      <c r="F54" s="607">
        <f>M30+M51</f>
        <v>0</v>
      </c>
      <c r="G54" s="289"/>
      <c r="H54" s="447"/>
      <c r="I54" s="447"/>
      <c r="J54" s="447"/>
      <c r="K54" s="447"/>
      <c r="L54" s="385"/>
      <c r="M54" s="289"/>
      <c r="N54" s="289"/>
      <c r="O54" s="447"/>
      <c r="P54" s="635"/>
      <c r="Q54" s="447"/>
      <c r="R54" s="447"/>
    </row>
    <row r="55" spans="1:18" s="177" customFormat="1" ht="17" customHeight="1">
      <c r="A55" s="447"/>
      <c r="B55" s="299" t="s">
        <v>125</v>
      </c>
      <c r="C55" s="608"/>
      <c r="D55" s="609"/>
      <c r="E55" s="608"/>
      <c r="F55" s="610">
        <f>N30+N51</f>
        <v>0</v>
      </c>
      <c r="G55" s="289"/>
      <c r="H55" s="447"/>
      <c r="I55" s="447"/>
      <c r="J55" s="447"/>
      <c r="K55" s="447"/>
      <c r="L55" s="385"/>
      <c r="M55" s="289"/>
      <c r="N55" s="289"/>
      <c r="O55" s="447"/>
      <c r="P55" s="635"/>
      <c r="Q55" s="447"/>
      <c r="R55" s="447"/>
    </row>
    <row r="56" spans="1:18" s="177" customFormat="1" ht="17" customHeight="1">
      <c r="A56" s="447"/>
      <c r="B56" s="289"/>
      <c r="C56" s="289"/>
      <c r="D56" s="599"/>
      <c r="E56" s="289"/>
      <c r="F56" s="600"/>
      <c r="G56" s="289"/>
      <c r="H56" s="447"/>
      <c r="I56" s="447"/>
      <c r="J56" s="447"/>
      <c r="K56" s="447"/>
      <c r="L56" s="385"/>
      <c r="M56" s="289"/>
      <c r="N56" s="289"/>
      <c r="O56" s="447"/>
      <c r="P56" s="635"/>
      <c r="Q56" s="447"/>
      <c r="R56" s="447"/>
    </row>
    <row r="57" spans="1:18" s="177" customFormat="1" ht="17" customHeight="1">
      <c r="A57" s="447"/>
      <c r="B57" s="289"/>
      <c r="C57" s="289"/>
      <c r="D57" s="599"/>
      <c r="E57" s="289"/>
      <c r="F57" s="600"/>
      <c r="G57" s="289"/>
      <c r="H57" s="447"/>
      <c r="I57" s="447"/>
      <c r="J57" s="447"/>
      <c r="K57" s="447"/>
      <c r="L57" s="385"/>
      <c r="M57" s="289"/>
      <c r="N57" s="289"/>
      <c r="O57" s="447"/>
      <c r="P57" s="635"/>
      <c r="Q57" s="447"/>
      <c r="R57" s="447"/>
    </row>
    <row r="58" spans="1:18" s="171" customFormat="1" ht="15" customHeight="1">
      <c r="A58" s="304"/>
      <c r="B58" s="779" t="s">
        <v>126</v>
      </c>
      <c r="C58" s="780"/>
      <c r="D58" s="780"/>
      <c r="E58" s="780"/>
      <c r="F58" s="781"/>
      <c r="G58" s="308"/>
      <c r="H58" s="656"/>
      <c r="I58" s="656"/>
      <c r="J58" s="656"/>
      <c r="K58" s="656"/>
      <c r="L58" s="385"/>
      <c r="M58" s="307"/>
      <c r="N58" s="307"/>
    </row>
    <row r="59" spans="1:18" s="171" customFormat="1" ht="15" customHeight="1">
      <c r="A59" s="304"/>
      <c r="B59" s="308"/>
      <c r="C59" s="309" t="s">
        <v>127</v>
      </c>
      <c r="D59" s="310"/>
      <c r="E59" s="309" t="s">
        <v>128</v>
      </c>
      <c r="F59" s="311"/>
      <c r="G59" s="308"/>
      <c r="H59" s="656"/>
      <c r="I59" s="656"/>
      <c r="J59" s="656"/>
      <c r="K59" s="656"/>
      <c r="L59" s="385"/>
      <c r="M59" s="307"/>
      <c r="N59" s="307"/>
    </row>
    <row r="60" spans="1:18" s="171" customFormat="1" ht="15" customHeight="1">
      <c r="A60" s="304"/>
      <c r="B60" s="444" t="s">
        <v>167</v>
      </c>
      <c r="C60" s="309"/>
      <c r="D60" s="310"/>
      <c r="E60" s="309">
        <v>1</v>
      </c>
      <c r="F60" s="381">
        <f>C60*E60</f>
        <v>0</v>
      </c>
      <c r="G60" s="308"/>
      <c r="H60" s="656"/>
      <c r="I60" s="656"/>
      <c r="J60" s="656"/>
      <c r="K60" s="656"/>
      <c r="L60" s="385"/>
      <c r="M60" s="307"/>
      <c r="N60" s="307"/>
    </row>
    <row r="61" spans="1:18" s="171" customFormat="1" ht="15" customHeight="1">
      <c r="A61" s="304"/>
      <c r="B61" s="181" t="s">
        <v>130</v>
      </c>
      <c r="C61" s="312"/>
      <c r="D61" s="313"/>
      <c r="E61" s="184"/>
      <c r="F61" s="381">
        <f>C61*E61</f>
        <v>0</v>
      </c>
      <c r="H61" s="656"/>
      <c r="I61" s="656"/>
      <c r="J61" s="656"/>
      <c r="K61" s="656"/>
      <c r="L61" s="385"/>
      <c r="M61" s="307"/>
      <c r="N61" s="307"/>
    </row>
    <row r="62" spans="1:18" s="171" customFormat="1" ht="15" customHeight="1">
      <c r="A62" s="304"/>
      <c r="B62" s="181" t="s">
        <v>131</v>
      </c>
      <c r="C62" s="312"/>
      <c r="D62" s="313"/>
      <c r="E62" s="184"/>
      <c r="F62" s="381">
        <f>C62*E62</f>
        <v>0</v>
      </c>
      <c r="H62" s="656"/>
      <c r="I62" s="656"/>
      <c r="J62" s="656"/>
      <c r="K62" s="656"/>
      <c r="L62" s="385"/>
      <c r="M62" s="307"/>
      <c r="N62" s="307"/>
    </row>
    <row r="63" spans="1:18" s="171" customFormat="1" ht="15" customHeight="1" thickBot="1">
      <c r="A63" s="304"/>
      <c r="B63" s="357" t="s">
        <v>132</v>
      </c>
      <c r="C63" s="317"/>
      <c r="D63" s="318"/>
      <c r="E63" s="319"/>
      <c r="F63" s="382">
        <f>SUM(F60:F62)</f>
        <v>0</v>
      </c>
      <c r="H63" s="656"/>
      <c r="I63" s="656"/>
      <c r="J63" s="656"/>
      <c r="K63" s="656"/>
      <c r="L63" s="358"/>
      <c r="M63" s="307"/>
      <c r="N63" s="307"/>
    </row>
    <row r="64" spans="1:18" s="183" customFormat="1" ht="15" customHeight="1">
      <c r="A64" s="359"/>
      <c r="B64" s="360"/>
      <c r="C64" s="361"/>
      <c r="D64" s="362"/>
      <c r="E64" s="363"/>
      <c r="F64" s="361"/>
      <c r="H64" s="657"/>
      <c r="I64" s="657"/>
      <c r="J64" s="657"/>
      <c r="K64" s="657"/>
      <c r="L64" s="358"/>
      <c r="M64" s="307"/>
      <c r="N64" s="307"/>
    </row>
    <row r="65" spans="1:14" s="183" customFormat="1" ht="15" customHeight="1">
      <c r="A65" s="359"/>
      <c r="B65" s="360"/>
      <c r="C65" s="361"/>
      <c r="D65" s="362"/>
      <c r="E65" s="363"/>
      <c r="F65" s="361"/>
      <c r="H65" s="657"/>
      <c r="I65" s="657"/>
      <c r="J65" s="657"/>
      <c r="K65" s="657"/>
      <c r="L65" s="358"/>
      <c r="M65" s="307"/>
      <c r="N65" s="307"/>
    </row>
    <row r="66" spans="1:14" s="183" customFormat="1" ht="15" customHeight="1">
      <c r="A66" s="359"/>
      <c r="B66" s="360"/>
      <c r="C66" s="361"/>
      <c r="D66" s="362"/>
      <c r="E66" s="363"/>
      <c r="F66" s="361"/>
      <c r="H66" s="657"/>
      <c r="I66" s="657"/>
      <c r="J66" s="657"/>
      <c r="K66" s="657"/>
      <c r="L66" s="358"/>
      <c r="M66" s="307"/>
      <c r="N66" s="307"/>
    </row>
    <row r="67" spans="1:14" s="171" customFormat="1" ht="16">
      <c r="B67" s="775" t="str">
        <f>IF('Summary Full Cost'!B26="No", "Other Direct Cost (Must include VAT)", "Other Directs Cost (Should exclude VAT)")</f>
        <v>Other Directs Cost (Should exclude VAT)</v>
      </c>
      <c r="C67" s="782"/>
      <c r="D67" s="782"/>
      <c r="E67" s="782"/>
      <c r="F67" s="783"/>
      <c r="G67" s="662"/>
      <c r="H67" s="656"/>
      <c r="I67" s="656"/>
      <c r="J67" s="656"/>
      <c r="K67" s="656"/>
      <c r="L67" s="358"/>
      <c r="M67" s="307"/>
      <c r="N67" s="307"/>
    </row>
    <row r="68" spans="1:14" s="171" customFormat="1" ht="15" customHeight="1">
      <c r="A68" s="304"/>
      <c r="B68" s="775" t="s">
        <v>50</v>
      </c>
      <c r="C68" s="776"/>
      <c r="D68" s="776"/>
      <c r="E68" s="776"/>
      <c r="F68" s="777"/>
      <c r="H68" s="656"/>
      <c r="I68" s="656"/>
      <c r="J68" s="656"/>
      <c r="K68" s="656"/>
      <c r="L68" s="358"/>
      <c r="M68" s="307"/>
      <c r="N68" s="307"/>
    </row>
    <row r="69" spans="1:14" s="171" customFormat="1" ht="15" customHeight="1">
      <c r="A69" s="304"/>
      <c r="B69" s="182" t="s">
        <v>133</v>
      </c>
      <c r="C69" s="784"/>
      <c r="D69" s="785"/>
      <c r="E69" s="785"/>
      <c r="F69" s="314"/>
      <c r="H69" s="656"/>
      <c r="I69" s="656"/>
      <c r="J69" s="656"/>
      <c r="K69" s="656"/>
      <c r="L69" s="358"/>
      <c r="M69" s="307"/>
      <c r="N69" s="307"/>
    </row>
    <row r="70" spans="1:14" s="171" customFormat="1" ht="15" customHeight="1">
      <c r="A70" s="304"/>
      <c r="B70" s="182" t="s">
        <v>134</v>
      </c>
      <c r="C70" s="785"/>
      <c r="D70" s="785"/>
      <c r="E70" s="785"/>
      <c r="F70" s="314"/>
      <c r="H70" s="656"/>
      <c r="I70" s="656"/>
      <c r="J70" s="656"/>
      <c r="K70" s="656"/>
      <c r="L70" s="358"/>
      <c r="M70" s="307"/>
      <c r="N70" s="307"/>
    </row>
    <row r="71" spans="1:14" s="171" customFormat="1" ht="15" customHeight="1">
      <c r="A71" s="304"/>
      <c r="B71" s="182" t="s">
        <v>135</v>
      </c>
      <c r="C71" s="785"/>
      <c r="D71" s="785"/>
      <c r="E71" s="785"/>
      <c r="F71" s="314"/>
      <c r="H71" s="656"/>
      <c r="I71" s="656"/>
      <c r="J71" s="656"/>
      <c r="K71" s="656"/>
      <c r="L71" s="358"/>
      <c r="M71" s="307"/>
      <c r="N71" s="307"/>
    </row>
    <row r="72" spans="1:14" s="171" customFormat="1" ht="15" customHeight="1">
      <c r="A72" s="304"/>
      <c r="B72" s="182" t="s">
        <v>136</v>
      </c>
      <c r="C72" s="785"/>
      <c r="D72" s="785"/>
      <c r="E72" s="785"/>
      <c r="F72" s="314"/>
      <c r="H72" s="656"/>
      <c r="I72" s="656"/>
      <c r="J72" s="656"/>
      <c r="K72" s="656"/>
      <c r="L72" s="358"/>
      <c r="M72" s="307"/>
      <c r="N72" s="307"/>
    </row>
    <row r="73" spans="1:14" s="171" customFormat="1" ht="15" customHeight="1">
      <c r="A73" s="304"/>
      <c r="B73" s="182" t="s">
        <v>137</v>
      </c>
      <c r="C73" s="785"/>
      <c r="D73" s="785"/>
      <c r="E73" s="785"/>
      <c r="F73" s="314"/>
      <c r="H73" s="656"/>
      <c r="I73" s="656"/>
      <c r="J73" s="656"/>
      <c r="K73" s="656"/>
      <c r="L73" s="358"/>
      <c r="M73" s="307"/>
      <c r="N73" s="307"/>
    </row>
    <row r="74" spans="1:14" s="171" customFormat="1" ht="15" customHeight="1">
      <c r="A74" s="304"/>
      <c r="B74" s="182" t="s">
        <v>138</v>
      </c>
      <c r="C74" s="785"/>
      <c r="D74" s="785"/>
      <c r="E74" s="785"/>
      <c r="F74" s="314"/>
      <c r="H74" s="656"/>
      <c r="I74" s="656"/>
      <c r="J74" s="656"/>
      <c r="K74" s="656"/>
      <c r="L74" s="358"/>
      <c r="M74" s="307"/>
      <c r="N74" s="307"/>
    </row>
    <row r="75" spans="1:14" s="171" customFormat="1" ht="15" customHeight="1">
      <c r="A75" s="304"/>
      <c r="B75" s="182" t="s">
        <v>139</v>
      </c>
      <c r="C75" s="785"/>
      <c r="D75" s="785"/>
      <c r="E75" s="785"/>
      <c r="F75" s="314"/>
      <c r="H75" s="656"/>
      <c r="I75" s="656"/>
      <c r="J75" s="656"/>
      <c r="K75" s="656"/>
      <c r="L75" s="358"/>
      <c r="M75" s="307"/>
      <c r="N75" s="307"/>
    </row>
    <row r="76" spans="1:14" s="171" customFormat="1" ht="15" customHeight="1" thickBot="1">
      <c r="A76" s="304"/>
      <c r="B76" s="364" t="s">
        <v>132</v>
      </c>
      <c r="C76" s="365"/>
      <c r="D76" s="365"/>
      <c r="E76" s="365"/>
      <c r="F76" s="383">
        <f>SUM(F69:F75)</f>
        <v>0</v>
      </c>
      <c r="H76" s="656"/>
      <c r="I76" s="656"/>
      <c r="J76" s="656"/>
      <c r="K76" s="656"/>
      <c r="L76" s="358"/>
      <c r="M76" s="307"/>
      <c r="N76" s="307"/>
    </row>
    <row r="77" spans="1:14" s="171" customFormat="1" ht="15" customHeight="1">
      <c r="A77" s="304"/>
      <c r="B77" s="775" t="s">
        <v>51</v>
      </c>
      <c r="C77" s="776"/>
      <c r="D77" s="776"/>
      <c r="E77" s="776"/>
      <c r="F77" s="777"/>
      <c r="H77" s="656"/>
      <c r="I77" s="656"/>
      <c r="J77" s="656"/>
      <c r="K77" s="656"/>
      <c r="L77" s="358"/>
      <c r="M77" s="307"/>
      <c r="N77" s="307"/>
    </row>
    <row r="78" spans="1:14" s="171" customFormat="1" ht="15" customHeight="1">
      <c r="A78" s="304"/>
      <c r="B78" s="182" t="s">
        <v>140</v>
      </c>
      <c r="C78" s="786"/>
      <c r="D78" s="785"/>
      <c r="E78" s="785"/>
      <c r="F78" s="314"/>
      <c r="H78" s="656"/>
      <c r="I78" s="656"/>
      <c r="J78" s="656"/>
      <c r="K78" s="656"/>
      <c r="L78" s="358"/>
      <c r="M78" s="307"/>
      <c r="N78" s="307"/>
    </row>
    <row r="79" spans="1:14" s="171" customFormat="1" ht="15" customHeight="1">
      <c r="A79" s="304"/>
      <c r="B79" s="182" t="s">
        <v>141</v>
      </c>
      <c r="C79" s="785"/>
      <c r="D79" s="785"/>
      <c r="E79" s="785"/>
      <c r="F79" s="314"/>
      <c r="H79" s="656"/>
      <c r="I79" s="656"/>
      <c r="J79" s="656"/>
      <c r="K79" s="656"/>
      <c r="L79" s="358"/>
      <c r="M79" s="307"/>
      <c r="N79" s="307"/>
    </row>
    <row r="80" spans="1:14" s="171" customFormat="1" ht="15" customHeight="1">
      <c r="A80" s="304"/>
      <c r="B80" s="182" t="s">
        <v>142</v>
      </c>
      <c r="C80" s="785"/>
      <c r="D80" s="785"/>
      <c r="E80" s="785"/>
      <c r="F80" s="314"/>
      <c r="H80" s="656"/>
      <c r="I80" s="656"/>
      <c r="J80" s="656"/>
      <c r="K80" s="656"/>
      <c r="L80" s="358"/>
      <c r="M80" s="307"/>
      <c r="N80" s="307"/>
    </row>
    <row r="81" spans="1:15" s="171" customFormat="1" ht="15" customHeight="1">
      <c r="A81" s="304"/>
      <c r="B81" s="182" t="s">
        <v>143</v>
      </c>
      <c r="C81" s="785"/>
      <c r="D81" s="785"/>
      <c r="E81" s="785"/>
      <c r="F81" s="314"/>
      <c r="H81" s="656"/>
      <c r="I81" s="656"/>
      <c r="J81" s="656"/>
      <c r="K81" s="656"/>
      <c r="L81" s="358"/>
      <c r="M81" s="307"/>
      <c r="N81" s="307"/>
    </row>
    <row r="82" spans="1:15" s="171" customFormat="1" ht="15" customHeight="1">
      <c r="A82" s="304"/>
      <c r="B82" s="182" t="s">
        <v>144</v>
      </c>
      <c r="C82" s="785"/>
      <c r="D82" s="785"/>
      <c r="E82" s="785"/>
      <c r="F82" s="314"/>
      <c r="H82" s="656"/>
      <c r="I82" s="656"/>
      <c r="J82" s="656"/>
      <c r="K82" s="656"/>
      <c r="L82" s="358"/>
      <c r="M82" s="307"/>
      <c r="N82" s="307"/>
    </row>
    <row r="83" spans="1:15" s="171" customFormat="1" ht="15" customHeight="1">
      <c r="A83" s="304"/>
      <c r="B83" s="182" t="s">
        <v>145</v>
      </c>
      <c r="C83" s="785"/>
      <c r="D83" s="785"/>
      <c r="E83" s="785"/>
      <c r="F83" s="314"/>
      <c r="H83" s="656"/>
      <c r="I83" s="656"/>
      <c r="J83" s="656"/>
      <c r="K83" s="656"/>
      <c r="L83" s="358"/>
      <c r="M83" s="307"/>
      <c r="N83" s="307"/>
    </row>
    <row r="84" spans="1:15" s="171" customFormat="1" ht="15" customHeight="1">
      <c r="A84" s="304"/>
      <c r="B84" s="182" t="s">
        <v>146</v>
      </c>
      <c r="C84" s="785"/>
      <c r="D84" s="785"/>
      <c r="E84" s="785"/>
      <c r="F84" s="314"/>
      <c r="H84" s="656"/>
      <c r="I84" s="656"/>
      <c r="J84" s="656"/>
      <c r="K84" s="656"/>
      <c r="L84" s="358"/>
      <c r="M84" s="307"/>
      <c r="N84" s="307"/>
    </row>
    <row r="85" spans="1:15" s="171" customFormat="1" ht="15" customHeight="1" thickBot="1">
      <c r="A85" s="304"/>
      <c r="B85" s="317" t="s">
        <v>132</v>
      </c>
      <c r="C85" s="323"/>
      <c r="D85" s="323"/>
      <c r="E85" s="323"/>
      <c r="F85" s="340">
        <f>SUM(F78:F84)</f>
        <v>0</v>
      </c>
      <c r="H85" s="656"/>
      <c r="I85" s="656"/>
      <c r="J85" s="656"/>
      <c r="K85" s="656"/>
      <c r="L85" s="358"/>
      <c r="M85" s="307"/>
      <c r="N85" s="307"/>
    </row>
    <row r="86" spans="1:15" s="171" customFormat="1" ht="15" customHeight="1">
      <c r="A86" s="304"/>
      <c r="B86" s="768" t="s">
        <v>147</v>
      </c>
      <c r="C86" s="769"/>
      <c r="D86" s="769"/>
      <c r="E86" s="769"/>
      <c r="F86" s="770"/>
      <c r="H86" s="656"/>
      <c r="I86" s="656"/>
      <c r="J86" s="656"/>
      <c r="K86" s="656"/>
      <c r="L86" s="358"/>
      <c r="M86" s="307"/>
      <c r="N86" s="307"/>
    </row>
    <row r="87" spans="1:15" s="171" customFormat="1" ht="15" customHeight="1">
      <c r="A87" s="304"/>
      <c r="B87" s="324" t="s">
        <v>148</v>
      </c>
      <c r="C87" s="767"/>
      <c r="D87" s="767"/>
      <c r="E87" s="767"/>
      <c r="F87" s="314"/>
      <c r="H87" s="656"/>
      <c r="I87" s="656"/>
      <c r="J87" s="656"/>
      <c r="K87" s="656"/>
      <c r="L87" s="358"/>
      <c r="M87" s="307"/>
      <c r="N87" s="307"/>
    </row>
    <row r="88" spans="1:15" s="171" customFormat="1" ht="15" customHeight="1">
      <c r="A88" s="304"/>
      <c r="B88" s="324" t="s">
        <v>149</v>
      </c>
      <c r="C88" s="767"/>
      <c r="D88" s="767"/>
      <c r="E88" s="767"/>
      <c r="F88" s="314"/>
      <c r="H88" s="656"/>
      <c r="I88" s="656"/>
      <c r="J88" s="656"/>
      <c r="K88" s="656"/>
      <c r="L88" s="358"/>
      <c r="M88" s="307"/>
      <c r="N88" s="307"/>
    </row>
    <row r="89" spans="1:15" s="171" customFormat="1" ht="15" customHeight="1">
      <c r="A89" s="304"/>
      <c r="B89" s="324" t="s">
        <v>168</v>
      </c>
      <c r="C89" s="767"/>
      <c r="D89" s="767"/>
      <c r="E89" s="767"/>
      <c r="F89" s="314"/>
      <c r="H89" s="656"/>
      <c r="I89" s="656"/>
      <c r="J89" s="656"/>
      <c r="K89" s="656"/>
      <c r="L89" s="358"/>
      <c r="M89" s="307"/>
      <c r="N89" s="307"/>
    </row>
    <row r="90" spans="1:15" s="171" customFormat="1" ht="15" customHeight="1">
      <c r="A90" s="304"/>
      <c r="B90" s="324" t="s">
        <v>151</v>
      </c>
      <c r="C90" s="767"/>
      <c r="D90" s="767"/>
      <c r="E90" s="767"/>
      <c r="F90" s="314"/>
      <c r="H90" s="656"/>
      <c r="I90" s="656"/>
      <c r="J90" s="656"/>
      <c r="K90" s="656"/>
      <c r="L90" s="358"/>
      <c r="M90" s="307"/>
      <c r="N90" s="307"/>
    </row>
    <row r="91" spans="1:15" s="171" customFormat="1" ht="15" customHeight="1">
      <c r="A91" s="304"/>
      <c r="B91" s="324" t="s">
        <v>152</v>
      </c>
      <c r="C91" s="767"/>
      <c r="D91" s="767"/>
      <c r="E91" s="767"/>
      <c r="F91" s="314"/>
      <c r="H91" s="656"/>
      <c r="I91" s="656"/>
      <c r="J91" s="656"/>
      <c r="K91" s="656"/>
      <c r="L91" s="358"/>
      <c r="M91" s="307"/>
      <c r="N91" s="307"/>
    </row>
    <row r="92" spans="1:15" s="171" customFormat="1" ht="15" customHeight="1">
      <c r="A92" s="304"/>
      <c r="B92" s="324" t="s">
        <v>153</v>
      </c>
      <c r="C92" s="767"/>
      <c r="D92" s="767"/>
      <c r="E92" s="767"/>
      <c r="F92" s="314"/>
      <c r="H92" s="656"/>
      <c r="I92" s="656"/>
      <c r="J92" s="656"/>
      <c r="K92" s="656"/>
      <c r="L92" s="358"/>
      <c r="M92" s="307"/>
      <c r="N92" s="307"/>
    </row>
    <row r="93" spans="1:15" s="171" customFormat="1" ht="15" customHeight="1">
      <c r="A93" s="304"/>
      <c r="B93" s="324" t="s">
        <v>154</v>
      </c>
      <c r="C93" s="767"/>
      <c r="D93" s="767"/>
      <c r="E93" s="767"/>
      <c r="F93" s="314"/>
      <c r="H93" s="656"/>
      <c r="I93" s="656"/>
      <c r="J93" s="656"/>
      <c r="K93" s="656"/>
      <c r="L93" s="358"/>
      <c r="M93" s="307"/>
      <c r="N93" s="307"/>
    </row>
    <row r="94" spans="1:15" s="171" customFormat="1" ht="15" customHeight="1">
      <c r="A94" s="304"/>
      <c r="B94" s="324" t="s">
        <v>155</v>
      </c>
      <c r="C94" s="767"/>
      <c r="D94" s="767"/>
      <c r="E94" s="767"/>
      <c r="F94" s="314"/>
      <c r="H94" s="656"/>
      <c r="I94" s="656"/>
      <c r="J94" s="656"/>
      <c r="K94" s="656"/>
      <c r="L94" s="358"/>
      <c r="M94" s="307"/>
      <c r="N94" s="307"/>
    </row>
    <row r="95" spans="1:15" s="171" customFormat="1" ht="15" customHeight="1">
      <c r="A95" s="304"/>
      <c r="B95" s="325" t="s">
        <v>156</v>
      </c>
      <c r="C95" s="767"/>
      <c r="D95" s="767"/>
      <c r="E95" s="767"/>
      <c r="F95" s="314"/>
      <c r="H95" s="656"/>
      <c r="I95" s="656"/>
      <c r="J95" s="656"/>
      <c r="K95" s="656"/>
      <c r="L95" s="358"/>
      <c r="M95" s="307"/>
      <c r="N95" s="307"/>
    </row>
    <row r="96" spans="1:15" s="171" customFormat="1" ht="16">
      <c r="A96" s="304"/>
      <c r="B96" s="172" t="s">
        <v>157</v>
      </c>
      <c r="C96" s="767"/>
      <c r="D96" s="767"/>
      <c r="E96" s="767"/>
      <c r="F96" s="314"/>
      <c r="H96" s="314"/>
      <c r="I96" s="314"/>
      <c r="J96" s="314"/>
      <c r="K96" s="314"/>
      <c r="L96" s="305"/>
      <c r="M96" s="306"/>
      <c r="N96" s="307"/>
      <c r="O96" s="315"/>
    </row>
    <row r="97" spans="1:15" s="171" customFormat="1" ht="16">
      <c r="A97" s="304"/>
      <c r="B97" s="172" t="s">
        <v>157</v>
      </c>
      <c r="C97" s="767"/>
      <c r="D97" s="767"/>
      <c r="E97" s="767"/>
      <c r="F97" s="314"/>
      <c r="H97" s="314"/>
      <c r="I97" s="314"/>
      <c r="J97" s="314"/>
      <c r="K97" s="314"/>
      <c r="L97" s="305"/>
      <c r="M97" s="306"/>
      <c r="N97" s="307"/>
      <c r="O97" s="315"/>
    </row>
    <row r="98" spans="1:15" s="171" customFormat="1" ht="16">
      <c r="A98" s="304"/>
      <c r="B98" s="172" t="s">
        <v>157</v>
      </c>
      <c r="C98" s="767"/>
      <c r="D98" s="767"/>
      <c r="E98" s="767"/>
      <c r="F98" s="314"/>
      <c r="H98" s="314"/>
      <c r="I98" s="314"/>
      <c r="J98" s="314"/>
      <c r="K98" s="314"/>
      <c r="L98" s="305"/>
      <c r="M98" s="306"/>
      <c r="N98" s="307"/>
      <c r="O98" s="315"/>
    </row>
    <row r="99" spans="1:15" s="171" customFormat="1" ht="16">
      <c r="A99" s="304"/>
      <c r="B99" s="172" t="s">
        <v>157</v>
      </c>
      <c r="C99" s="767"/>
      <c r="D99" s="767"/>
      <c r="E99" s="767"/>
      <c r="F99" s="314"/>
      <c r="H99" s="314"/>
      <c r="I99" s="314"/>
      <c r="J99" s="314"/>
      <c r="K99" s="314"/>
      <c r="L99" s="305"/>
      <c r="M99" s="306"/>
      <c r="N99" s="307"/>
      <c r="O99" s="315"/>
    </row>
    <row r="100" spans="1:15" s="171" customFormat="1" ht="16">
      <c r="A100" s="304"/>
      <c r="B100" s="172" t="s">
        <v>157</v>
      </c>
      <c r="C100" s="767"/>
      <c r="D100" s="767"/>
      <c r="E100" s="767"/>
      <c r="F100" s="314"/>
      <c r="H100" s="314"/>
      <c r="I100" s="314"/>
      <c r="J100" s="314"/>
      <c r="K100" s="314"/>
      <c r="L100" s="305"/>
      <c r="M100" s="306"/>
      <c r="N100" s="307"/>
      <c r="O100" s="315"/>
    </row>
    <row r="101" spans="1:15" s="171" customFormat="1" ht="16">
      <c r="A101" s="304"/>
      <c r="B101" s="172" t="s">
        <v>157</v>
      </c>
      <c r="C101" s="767"/>
      <c r="D101" s="767"/>
      <c r="E101" s="767"/>
      <c r="F101" s="314"/>
      <c r="H101" s="314"/>
      <c r="I101" s="314"/>
      <c r="J101" s="314"/>
      <c r="K101" s="314"/>
      <c r="L101" s="305"/>
      <c r="M101" s="306"/>
      <c r="N101" s="307"/>
      <c r="O101" s="315"/>
    </row>
    <row r="102" spans="1:15" s="171" customFormat="1" ht="15" customHeight="1">
      <c r="A102" s="304"/>
      <c r="B102" s="172" t="s">
        <v>157</v>
      </c>
      <c r="C102" s="767"/>
      <c r="D102" s="767"/>
      <c r="E102" s="767"/>
      <c r="F102" s="314"/>
      <c r="H102" s="656"/>
      <c r="I102" s="656"/>
      <c r="J102" s="656"/>
      <c r="K102" s="656"/>
      <c r="L102" s="358"/>
      <c r="M102" s="307"/>
      <c r="N102" s="307"/>
    </row>
    <row r="103" spans="1:15" s="171" customFormat="1" ht="15" customHeight="1">
      <c r="A103" s="304"/>
      <c r="B103" s="172" t="s">
        <v>157</v>
      </c>
      <c r="C103" s="767"/>
      <c r="D103" s="767"/>
      <c r="E103" s="767"/>
      <c r="F103" s="314"/>
      <c r="H103" s="656"/>
      <c r="I103" s="656"/>
      <c r="J103" s="656"/>
      <c r="K103" s="656"/>
      <c r="L103" s="358"/>
      <c r="M103" s="307"/>
      <c r="N103" s="307"/>
    </row>
    <row r="104" spans="1:15" s="171" customFormat="1" ht="15" customHeight="1">
      <c r="A104" s="304"/>
      <c r="B104" s="172" t="s">
        <v>157</v>
      </c>
      <c r="C104" s="767"/>
      <c r="D104" s="767"/>
      <c r="E104" s="767"/>
      <c r="F104" s="314"/>
      <c r="H104" s="656"/>
      <c r="I104" s="656"/>
      <c r="J104" s="656"/>
      <c r="K104" s="656"/>
      <c r="L104" s="358"/>
      <c r="M104" s="307"/>
      <c r="N104" s="307"/>
    </row>
    <row r="105" spans="1:15" s="171" customFormat="1" ht="15" customHeight="1">
      <c r="A105" s="304"/>
      <c r="B105" s="172" t="s">
        <v>157</v>
      </c>
      <c r="C105" s="767"/>
      <c r="D105" s="767"/>
      <c r="E105" s="767"/>
      <c r="F105" s="314"/>
      <c r="H105" s="656"/>
      <c r="I105" s="656"/>
      <c r="J105" s="656"/>
      <c r="K105" s="656"/>
      <c r="L105" s="358"/>
      <c r="M105" s="307"/>
      <c r="N105" s="307"/>
    </row>
    <row r="106" spans="1:15" s="171" customFormat="1" ht="15" customHeight="1">
      <c r="A106" s="304"/>
      <c r="B106" s="172" t="s">
        <v>157</v>
      </c>
      <c r="C106" s="771"/>
      <c r="D106" s="771"/>
      <c r="E106" s="771"/>
      <c r="F106" s="314"/>
      <c r="H106" s="656"/>
      <c r="I106" s="656"/>
      <c r="J106" s="656"/>
      <c r="K106" s="656"/>
      <c r="L106" s="358"/>
      <c r="M106" s="307"/>
      <c r="N106" s="307"/>
    </row>
    <row r="107" spans="1:15" s="171" customFormat="1" ht="15" customHeight="1" thickBot="1">
      <c r="A107" s="304"/>
      <c r="B107" s="317" t="s">
        <v>132</v>
      </c>
      <c r="C107" s="317"/>
      <c r="D107" s="317"/>
      <c r="E107" s="323"/>
      <c r="F107" s="340">
        <f>SUM(F87:F106)</f>
        <v>0</v>
      </c>
      <c r="H107" s="656"/>
      <c r="I107" s="656"/>
      <c r="J107" s="656"/>
      <c r="K107" s="656"/>
      <c r="L107" s="358"/>
      <c r="M107" s="307"/>
      <c r="N107" s="307"/>
    </row>
    <row r="108" spans="1:15" s="171" customFormat="1" ht="15" customHeight="1">
      <c r="A108" s="304"/>
      <c r="B108" s="787" t="s">
        <v>158</v>
      </c>
      <c r="C108" s="787"/>
      <c r="D108" s="787"/>
      <c r="E108" s="787"/>
      <c r="F108" s="787"/>
      <c r="H108" s="656"/>
      <c r="I108" s="656"/>
      <c r="J108" s="656"/>
      <c r="K108" s="656"/>
      <c r="L108" s="358"/>
      <c r="M108" s="307"/>
      <c r="N108" s="307"/>
    </row>
    <row r="109" spans="1:15" s="171" customFormat="1" ht="15" customHeight="1">
      <c r="A109" s="304"/>
      <c r="B109" s="326" t="s">
        <v>159</v>
      </c>
      <c r="C109" s="772"/>
      <c r="D109" s="767"/>
      <c r="E109" s="767"/>
      <c r="F109" s="314"/>
      <c r="H109" s="656"/>
      <c r="I109" s="656"/>
      <c r="J109" s="656"/>
      <c r="K109" s="656"/>
      <c r="L109" s="358"/>
      <c r="M109" s="307"/>
      <c r="N109" s="307"/>
    </row>
    <row r="110" spans="1:15" s="171" customFormat="1" ht="15" customHeight="1">
      <c r="A110" s="304"/>
      <c r="B110" s="326" t="s">
        <v>160</v>
      </c>
      <c r="C110" s="773"/>
      <c r="D110" s="771"/>
      <c r="E110" s="771"/>
      <c r="F110" s="314"/>
      <c r="H110" s="656"/>
      <c r="I110" s="656"/>
      <c r="J110" s="656"/>
      <c r="K110" s="656"/>
      <c r="L110" s="358"/>
      <c r="M110" s="307"/>
      <c r="N110" s="307"/>
    </row>
    <row r="111" spans="1:15" s="171" customFormat="1" ht="15" customHeight="1" thickBot="1">
      <c r="A111" s="304"/>
      <c r="B111" s="317" t="s">
        <v>132</v>
      </c>
      <c r="C111" s="323"/>
      <c r="D111" s="323"/>
      <c r="E111" s="327"/>
      <c r="F111" s="340">
        <f>SUM(F109:F110)</f>
        <v>0</v>
      </c>
      <c r="H111" s="656"/>
      <c r="I111" s="656"/>
      <c r="J111" s="656"/>
      <c r="K111" s="656"/>
      <c r="L111" s="358"/>
      <c r="M111" s="307"/>
      <c r="N111" s="307"/>
    </row>
    <row r="112" spans="1:15" s="171" customFormat="1" ht="15" customHeight="1">
      <c r="D112" s="660"/>
      <c r="H112" s="656"/>
      <c r="I112" s="656"/>
      <c r="J112" s="656"/>
      <c r="K112" s="656"/>
      <c r="L112" s="358"/>
      <c r="M112" s="307"/>
      <c r="N112" s="307"/>
    </row>
    <row r="113" spans="1:16" s="171" customFormat="1" ht="15" customHeight="1">
      <c r="A113" s="304"/>
      <c r="B113" s="304"/>
      <c r="C113" s="304"/>
      <c r="D113" s="304"/>
      <c r="E113" s="304"/>
      <c r="F113" s="366"/>
      <c r="H113" s="656"/>
      <c r="I113" s="656"/>
      <c r="J113" s="656"/>
      <c r="K113" s="656"/>
      <c r="L113" s="358"/>
      <c r="M113" s="307"/>
      <c r="N113" s="307"/>
    </row>
    <row r="114" spans="1:16" s="171" customFormat="1" ht="15" customHeight="1">
      <c r="A114" s="304"/>
      <c r="B114" s="304"/>
      <c r="C114" s="304"/>
      <c r="D114" s="304"/>
      <c r="E114" s="304"/>
      <c r="F114" s="304"/>
      <c r="H114" s="656"/>
      <c r="I114" s="656"/>
      <c r="J114" s="656"/>
      <c r="K114" s="656"/>
      <c r="L114" s="358"/>
      <c r="M114" s="307"/>
      <c r="N114" s="307"/>
    </row>
    <row r="115" spans="1:16" s="171" customFormat="1" ht="15" customHeight="1">
      <c r="A115" s="304"/>
      <c r="B115" s="171" t="s">
        <v>161</v>
      </c>
      <c r="D115" s="660"/>
      <c r="E115" s="304"/>
      <c r="F115" s="384">
        <f>F111+F107+F85+F76+F63+F53</f>
        <v>0</v>
      </c>
      <c r="H115" s="656"/>
      <c r="I115" s="656"/>
      <c r="J115" s="656"/>
      <c r="K115" s="656"/>
      <c r="M115" s="307"/>
      <c r="N115" s="358"/>
      <c r="O115" s="307"/>
      <c r="P115" s="307"/>
    </row>
    <row r="116" spans="1:16" s="171" customFormat="1" ht="15" customHeight="1">
      <c r="A116" s="304"/>
      <c r="B116" s="171" t="s">
        <v>162</v>
      </c>
      <c r="E116" s="304"/>
      <c r="F116" s="384">
        <f>'Summary Full Cost'!F24</f>
        <v>0</v>
      </c>
      <c r="H116" s="656"/>
      <c r="I116" s="656"/>
      <c r="J116" s="656"/>
      <c r="K116" s="656"/>
      <c r="M116" s="307"/>
      <c r="N116" s="358"/>
      <c r="O116" s="307"/>
      <c r="P116" s="307"/>
    </row>
    <row r="117" spans="1:16" s="171" customFormat="1" ht="15" customHeight="1" thickBot="1">
      <c r="A117" s="304"/>
      <c r="B117" s="171" t="s">
        <v>163</v>
      </c>
      <c r="E117" s="304"/>
      <c r="F117" s="384">
        <f>SUM(F115:F116)</f>
        <v>0</v>
      </c>
      <c r="H117" s="656"/>
      <c r="I117" s="656"/>
      <c r="J117" s="656"/>
      <c r="K117" s="656"/>
      <c r="M117" s="307"/>
      <c r="N117" s="358"/>
      <c r="O117" s="307"/>
      <c r="P117" s="307"/>
    </row>
    <row r="118" spans="1:16" s="171" customFormat="1" ht="15" customHeight="1" thickBot="1">
      <c r="A118" s="304"/>
      <c r="B118" s="333" t="s">
        <v>164</v>
      </c>
      <c r="C118" s="173" t="str">
        <f>'Summary Full Cost'!B26</f>
        <v>Yes</v>
      </c>
      <c r="D118" s="174">
        <v>0</v>
      </c>
      <c r="E118" s="304"/>
      <c r="F118" s="384">
        <f>F117*D118</f>
        <v>0</v>
      </c>
      <c r="H118" s="656"/>
      <c r="I118" s="656"/>
      <c r="J118" s="656"/>
      <c r="K118" s="656"/>
      <c r="M118" s="307"/>
      <c r="N118" s="358"/>
      <c r="O118" s="307"/>
      <c r="P118" s="307"/>
    </row>
    <row r="119" spans="1:16" s="171" customFormat="1" ht="15" customHeight="1">
      <c r="A119" s="304"/>
      <c r="B119" s="765" t="s">
        <v>57</v>
      </c>
      <c r="C119" s="766"/>
      <c r="D119" s="767"/>
      <c r="E119" s="767"/>
      <c r="F119" s="341">
        <f>F118+F117</f>
        <v>0</v>
      </c>
      <c r="H119" s="656"/>
      <c r="I119" s="656"/>
      <c r="J119" s="656"/>
      <c r="K119" s="656"/>
      <c r="M119" s="307"/>
      <c r="N119" s="358"/>
      <c r="O119" s="307"/>
      <c r="P119" s="307"/>
    </row>
    <row r="120" spans="1:16" s="171" customFormat="1" ht="15" customHeight="1">
      <c r="A120" s="304"/>
      <c r="B120" s="304"/>
      <c r="C120" s="304"/>
      <c r="D120" s="304"/>
      <c r="E120" s="304"/>
      <c r="F120" s="304"/>
      <c r="H120" s="656"/>
      <c r="I120" s="656"/>
      <c r="J120" s="656"/>
      <c r="K120" s="656"/>
      <c r="M120" s="367"/>
      <c r="N120" s="358"/>
      <c r="O120" s="307"/>
      <c r="P120" s="307"/>
    </row>
    <row r="121" spans="1:16" s="171" customFormat="1" ht="15" customHeight="1">
      <c r="A121" s="304"/>
      <c r="B121" s="304"/>
      <c r="C121" s="304"/>
      <c r="D121" s="304"/>
      <c r="F121" s="304"/>
      <c r="H121" s="656"/>
      <c r="I121" s="656"/>
      <c r="J121" s="656"/>
      <c r="K121" s="656"/>
      <c r="M121" s="307"/>
      <c r="N121" s="358"/>
      <c r="O121" s="307"/>
      <c r="P121" s="307"/>
    </row>
    <row r="122" spans="1:16" s="171" customFormat="1" ht="15" customHeight="1">
      <c r="A122" s="304"/>
      <c r="B122" s="304"/>
      <c r="C122" s="304"/>
      <c r="D122" s="304"/>
      <c r="F122" s="304"/>
      <c r="H122" s="656"/>
      <c r="I122" s="656"/>
      <c r="J122" s="656"/>
      <c r="K122" s="656"/>
      <c r="M122" s="307"/>
      <c r="N122" s="358"/>
      <c r="O122" s="307"/>
      <c r="P122" s="307"/>
    </row>
    <row r="123" spans="1:16" s="171" customFormat="1" ht="15" customHeight="1">
      <c r="D123" s="660"/>
      <c r="G123" s="313"/>
      <c r="M123" s="307"/>
      <c r="N123" s="307"/>
      <c r="O123" s="307"/>
      <c r="P123" s="307"/>
    </row>
    <row r="124" spans="1:16" s="171" customFormat="1" ht="15" customHeight="1">
      <c r="D124" s="660"/>
      <c r="G124" s="368"/>
      <c r="M124" s="307"/>
      <c r="N124" s="307"/>
      <c r="O124" s="307"/>
      <c r="P124" s="307"/>
    </row>
    <row r="125" spans="1:16" s="171" customFormat="1" ht="15" customHeight="1">
      <c r="B125" s="183"/>
      <c r="C125" s="369"/>
      <c r="D125" s="660"/>
      <c r="E125" s="370"/>
      <c r="L125" s="307"/>
      <c r="M125" s="307"/>
      <c r="N125" s="307"/>
      <c r="O125" s="307"/>
      <c r="P125" s="307"/>
    </row>
    <row r="126" spans="1:16" s="171" customFormat="1" ht="15" customHeight="1">
      <c r="D126" s="660"/>
      <c r="M126" s="371"/>
      <c r="N126" s="371"/>
      <c r="O126" s="371"/>
      <c r="P126" s="371"/>
    </row>
    <row r="127" spans="1:16" s="171" customFormat="1" ht="15" customHeight="1">
      <c r="D127" s="660"/>
      <c r="F127" s="372"/>
      <c r="M127" s="373"/>
      <c r="N127" s="307"/>
      <c r="O127" s="307"/>
      <c r="P127" s="307"/>
    </row>
    <row r="128" spans="1:16" s="171" customFormat="1" ht="15" customHeight="1">
      <c r="D128" s="660"/>
      <c r="F128" s="374"/>
      <c r="L128" s="375"/>
      <c r="M128" s="376"/>
    </row>
    <row r="129" spans="2:13" s="171" customFormat="1" ht="15" customHeight="1">
      <c r="D129" s="660"/>
      <c r="F129" s="374"/>
      <c r="L129" s="657"/>
      <c r="M129" s="307"/>
    </row>
    <row r="130" spans="2:13" s="171" customFormat="1" ht="15" customHeight="1">
      <c r="B130" s="377"/>
      <c r="D130" s="660"/>
      <c r="L130" s="183"/>
    </row>
    <row r="131" spans="2:13" s="171" customFormat="1" ht="15" customHeight="1">
      <c r="D131" s="660"/>
      <c r="L131" s="183"/>
    </row>
    <row r="132" spans="2:13" s="171" customFormat="1" ht="15" customHeight="1">
      <c r="D132" s="660"/>
    </row>
    <row r="133" spans="2:13" s="171" customFormat="1" ht="15" customHeight="1">
      <c r="D133" s="660"/>
    </row>
    <row r="134" spans="2:13" s="171" customFormat="1" ht="15" customHeight="1">
      <c r="D134" s="660"/>
    </row>
    <row r="135" spans="2:13" s="171" customFormat="1" ht="15" customHeight="1">
      <c r="D135" s="660"/>
    </row>
    <row r="136" spans="2:13" s="171" customFormat="1" ht="15" customHeight="1">
      <c r="D136" s="660"/>
    </row>
    <row r="137" spans="2:13" s="171" customFormat="1" ht="15" customHeight="1">
      <c r="D137" s="660"/>
    </row>
  </sheetData>
  <sheetProtection algorithmName="SHA-512" hashValue="W9DplSh2tlYP2e0aGBYB5f2Sx+g5sh8lFd/0sDDHDrKEc5fylDKYuaw0A9JCgOp0TKLilTeqhZ+uhVo/9vq/yg==" saltValue="Bcviktlpc6kZWkRO6A1y3A==" spinCount="100000" sheet="1" formatCells="0" formatColumns="0" formatRows="0"/>
  <customSheetViews>
    <customSheetView guid="{8497B84B-4C7E-43D6-B6B6-9229D6CB0A51}" scale="75" fitToPage="1" printArea="1" showRuler="0" topLeftCell="A4">
      <selection activeCell="I15" sqref="I15"/>
      <pageMargins left="0" right="0" top="0" bottom="0" header="0" footer="0"/>
      <pageSetup paperSize="9" scale="89" orientation="portrait"/>
      <headerFooter alignWithMargins="0">
        <oddHeader>&amp;LUnversity of Cape Town</oddHeader>
        <oddFooter>&amp;L&amp;D&amp;CMulti-year costing template v3&amp;RPage &amp;P of &amp;N</oddFooter>
      </headerFooter>
    </customSheetView>
  </customSheetViews>
  <mergeCells count="16">
    <mergeCell ref="C2:G2"/>
    <mergeCell ref="B58:F58"/>
    <mergeCell ref="B67:F67"/>
    <mergeCell ref="B119:E119"/>
    <mergeCell ref="A12:G12"/>
    <mergeCell ref="A5:G5"/>
    <mergeCell ref="L12:M12"/>
    <mergeCell ref="A32:G33"/>
    <mergeCell ref="C109:E110"/>
    <mergeCell ref="B77:F77"/>
    <mergeCell ref="C69:E75"/>
    <mergeCell ref="C78:E84"/>
    <mergeCell ref="B86:F86"/>
    <mergeCell ref="C87:E106"/>
    <mergeCell ref="B108:F108"/>
    <mergeCell ref="B68:F68"/>
  </mergeCells>
  <phoneticPr fontId="3" type="noConversion"/>
  <conditionalFormatting sqref="C118">
    <cfRule type="cellIs" dxfId="7" priority="1" stopIfTrue="1" operator="equal">
      <formula>"VAT Not defined"</formula>
    </cfRule>
  </conditionalFormatting>
  <dataValidations count="10">
    <dataValidation type="decimal" showInputMessage="1" showErrorMessage="1" error="You are using the multi-year template and no more than 12 months can be entered for any one year. Use the single period template if you wish to cost periods of more than 12 months in a single sheet." sqref="C8" xr:uid="{00000000-0002-0000-0600-000000000000}">
      <formula1>0</formula1>
      <formula2>12</formula2>
    </dataValidation>
    <dataValidation type="list" allowBlank="1" showInputMessage="1" showErrorMessage="1" error="pa, /month, /day, or/hour must be chosen from the list " sqref="D14:D28 D34:D48" xr:uid="{00000000-0002-0000-0600-000001000000}">
      <formula1>units</formula1>
    </dataValidation>
    <dataValidation type="list" allowBlank="1" showInputMessage="1" showErrorMessage="1" error="Select (from the drop down list) one of Prof, Assoc Prof,Senior Lecturer, Lecturer, Junior Lecturer, Junior Research Fellow, or Post Doc" sqref="B14:B27" xr:uid="{00000000-0002-0000-0600-000002000000}">
      <formula1>categories</formula1>
    </dataValidation>
    <dataValidation type="list" allowBlank="1" showInputMessage="1" showErrorMessage="1" sqref="B34:B48" xr:uid="{00000000-0002-0000-0600-000003000000}">
      <formula1>supportstaff</formula1>
    </dataValidation>
    <dataValidation type="decimal" allowBlank="1" showInputMessage="1" showErrorMessage="1" error="Must be number 0 or greater" sqref="E14:E28" xr:uid="{00000000-0002-0000-0600-000004000000}">
      <formula1>0</formula1>
      <formula2>99999</formula2>
    </dataValidation>
    <dataValidation type="whole" errorStyle="warning" operator="greaterThanOrEqual" showInputMessage="1" showErrorMessage="1" error="Are you sure that not all staff are using network points? (May be less if some or all staff work off campus.)" sqref="D63:D66" xr:uid="{00000000-0002-0000-0600-000005000000}">
      <formula1>0</formula1>
    </dataValidation>
    <dataValidation type="decimal" errorStyle="warning" operator="greaterThan" allowBlank="1" showInputMessage="1" showErrorMessage="1" error="Are you sure that not all staff are using an on-campus network point?  May be less if some staff are off campus." sqref="E63:E66" xr:uid="{00000000-0002-0000-0600-000006000000}">
      <formula1>#REF!</formula1>
    </dataValidation>
    <dataValidation type="list" allowBlank="1" showInputMessage="1" showErrorMessage="1" sqref="D118" xr:uid="{00000000-0002-0000-0600-000007000000}">
      <formula1>vatrates</formula1>
    </dataValidation>
    <dataValidation type="list" allowBlank="1" showInputMessage="1" showErrorMessage="1" error="VAT rates can either be normal rate (14%) or zero rated (0%) if an export contract (for example)" sqref="C118" xr:uid="{00000000-0002-0000-0600-000008000000}">
      <formula1>VAT</formula1>
    </dataValidation>
    <dataValidation type="whole" allowBlank="1" showInputMessage="1" showErrorMessage="1" error="This field should not have any data.  If Internet costs are recovered, they are for research account credit." sqref="L96:L101" xr:uid="{00000000-0002-0000-0600-000009000000}">
      <formula1>0</formula1>
      <formula2>0</formula2>
    </dataValidation>
  </dataValidations>
  <pageMargins left="0.6" right="0.39" top="1" bottom="1" header="0.5" footer="0.5"/>
  <pageSetup paperSize="9" scale="89" orientation="portrait" r:id="rId1"/>
  <headerFooter alignWithMargins="0">
    <oddHeader>&amp;LUnversity of Cape Town</oddHeader>
    <oddFooter>&amp;L&amp;D&amp;CMulti-year costing template v3&amp;RPage &amp;P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A000000}">
          <x14:formula1>
            <xm:f>'Lookup Lists'!$A$82:$A$83</xm:f>
          </x14:formula1>
          <xm:sqref>L15:L31 L34:L50</xm:sqref>
        </x14:dataValidation>
        <x14:dataValidation type="list" allowBlank="1" showInputMessage="1" showErrorMessage="1" promptTitle="GOB Staff" xr:uid="{00000000-0002-0000-0600-00000B000000}">
          <x14:formula1>
            <xm:f>'Lookup Lists'!$A$82:$A$83</xm:f>
          </x14:formula1>
          <xm:sqref>L14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S124"/>
  <sheetViews>
    <sheetView zoomScale="80" zoomScaleNormal="80" workbookViewId="0"/>
  </sheetViews>
  <sheetFormatPr baseColWidth="10" defaultColWidth="8.83203125" defaultRowHeight="14"/>
  <cols>
    <col min="1" max="1" width="3.83203125" style="10" customWidth="1"/>
    <col min="2" max="2" width="41" style="10" customWidth="1"/>
    <col min="3" max="3" width="14.5" style="10" bestFit="1" customWidth="1"/>
    <col min="4" max="4" width="10.83203125" style="197" customWidth="1"/>
    <col min="5" max="5" width="9.5" style="10" customWidth="1"/>
    <col min="6" max="6" width="17" style="10" customWidth="1"/>
    <col min="7" max="7" width="28.5" style="10" customWidth="1"/>
    <col min="8" max="9" width="8" style="10" hidden="1" customWidth="1"/>
    <col min="10" max="10" width="6.5" style="10" hidden="1" customWidth="1"/>
    <col min="11" max="11" width="3.83203125" style="10" hidden="1" customWidth="1"/>
    <col min="12" max="12" width="28.5" style="10" customWidth="1"/>
    <col min="13" max="13" width="17" style="10" customWidth="1"/>
    <col min="14" max="14" width="24.6640625" style="10" customWidth="1"/>
    <col min="15" max="15" width="13.83203125" style="10" customWidth="1"/>
    <col min="16" max="16" width="2.83203125" style="10" customWidth="1"/>
    <col min="17" max="17" width="11.6640625" style="10" hidden="1" customWidth="1"/>
    <col min="18" max="18" width="8.83203125" style="10" hidden="1" customWidth="1"/>
    <col min="19" max="19" width="8.83203125" style="10" customWidth="1"/>
    <col min="20" max="16384" width="8.83203125" style="10"/>
  </cols>
  <sheetData>
    <row r="1" spans="1:18">
      <c r="A1" s="268" t="str">
        <f>CONCATENATE("Year ",C7," of Multi-year contract for:")</f>
        <v>Year 2024 of Multi-year contract for:</v>
      </c>
      <c r="B1" s="560"/>
      <c r="C1" s="561"/>
      <c r="D1" s="661"/>
      <c r="E1" s="105"/>
      <c r="F1" s="105"/>
      <c r="G1" s="105"/>
      <c r="H1" s="105"/>
      <c r="I1" s="105"/>
      <c r="J1" s="105"/>
      <c r="K1" s="105"/>
      <c r="L1" s="105"/>
      <c r="M1" s="105"/>
      <c r="N1" s="105"/>
      <c r="O1" s="105"/>
      <c r="P1" s="105"/>
      <c r="Q1" s="105"/>
      <c r="R1" s="105"/>
    </row>
    <row r="2" spans="1:18">
      <c r="A2" s="105"/>
      <c r="B2" s="562" t="str">
        <f>'Summary Full Cost'!A1</f>
        <v xml:space="preserve">Contract name: </v>
      </c>
      <c r="C2" s="759">
        <f>'Summary Full Cost'!C1</f>
        <v>0</v>
      </c>
      <c r="D2" s="760"/>
      <c r="E2" s="760"/>
      <c r="F2" s="760"/>
      <c r="G2" s="761"/>
      <c r="H2" s="105"/>
      <c r="I2" s="105"/>
      <c r="J2" s="105"/>
      <c r="K2" s="105"/>
      <c r="L2" s="105"/>
      <c r="M2" s="105"/>
      <c r="N2" s="105"/>
      <c r="O2" s="105"/>
      <c r="P2" s="105"/>
      <c r="Q2" s="105"/>
      <c r="R2" s="105"/>
    </row>
    <row r="3" spans="1:18">
      <c r="A3" s="105"/>
      <c r="B3" s="563" t="s">
        <v>71</v>
      </c>
      <c r="C3" s="437" t="str">
        <f>'Summary Full Cost'!C6</f>
        <v>HSC</v>
      </c>
      <c r="D3" s="564" t="s">
        <v>97</v>
      </c>
      <c r="E3" s="437">
        <f>'Summary Full Cost'!C2</f>
        <v>0</v>
      </c>
      <c r="F3" s="564" t="str">
        <f>'Summary Full Cost'!E2</f>
        <v>PI:</v>
      </c>
      <c r="G3" s="437">
        <f>'Summary Full Cost'!F2</f>
        <v>0</v>
      </c>
      <c r="H3" s="105"/>
      <c r="I3" s="105"/>
      <c r="J3" s="105"/>
      <c r="K3" s="105"/>
      <c r="L3" s="105"/>
      <c r="M3" s="105"/>
      <c r="N3" s="105"/>
      <c r="O3" s="105"/>
      <c r="P3" s="105"/>
      <c r="Q3" s="105"/>
      <c r="R3" s="105"/>
    </row>
    <row r="4" spans="1:18" ht="7.5" customHeight="1">
      <c r="A4" s="269"/>
      <c r="B4" s="269"/>
      <c r="C4" s="269"/>
      <c r="D4" s="269"/>
      <c r="E4" s="269"/>
      <c r="F4" s="269"/>
      <c r="G4" s="269"/>
      <c r="H4" s="269"/>
      <c r="I4" s="269"/>
      <c r="J4" s="269"/>
      <c r="K4" s="269"/>
      <c r="L4" s="269"/>
      <c r="M4" s="269"/>
      <c r="N4" s="269"/>
      <c r="O4" s="105"/>
      <c r="P4" s="105"/>
      <c r="Q4" s="105"/>
      <c r="R4" s="105"/>
    </row>
    <row r="5" spans="1:18" ht="28.5" customHeight="1">
      <c r="A5" s="762" t="s">
        <v>98</v>
      </c>
      <c r="B5" s="763"/>
      <c r="C5" s="763"/>
      <c r="D5" s="763"/>
      <c r="E5" s="763"/>
      <c r="F5" s="763"/>
      <c r="G5" s="764"/>
      <c r="H5" s="565"/>
      <c r="I5" s="565"/>
      <c r="J5" s="565"/>
      <c r="K5" s="270"/>
      <c r="L5" s="270"/>
      <c r="M5" s="270"/>
      <c r="N5" s="270"/>
      <c r="O5" s="105"/>
      <c r="P5" s="105"/>
      <c r="Q5" s="105"/>
      <c r="R5" s="105"/>
    </row>
    <row r="6" spans="1:18" ht="7.5" customHeight="1" thickBot="1">
      <c r="A6" s="271"/>
      <c r="B6" s="271"/>
      <c r="C6" s="272"/>
      <c r="D6" s="271"/>
      <c r="E6" s="271"/>
      <c r="F6" s="271"/>
      <c r="G6" s="271"/>
      <c r="H6" s="271"/>
      <c r="I6" s="271"/>
      <c r="J6" s="271"/>
      <c r="K6" s="271"/>
      <c r="L6" s="271"/>
      <c r="M6" s="271"/>
      <c r="N6" s="271"/>
      <c r="O6" s="105"/>
      <c r="P6" s="105"/>
      <c r="Q6" s="105"/>
      <c r="R6" s="105"/>
    </row>
    <row r="7" spans="1:18" ht="14.25" customHeight="1">
      <c r="A7" s="105"/>
      <c r="B7" s="550" t="s">
        <v>99</v>
      </c>
      <c r="C7" s="20">
        <f>'2023'!C7+1</f>
        <v>2024</v>
      </c>
      <c r="D7" s="273"/>
      <c r="E7" s="552"/>
      <c r="F7" s="552"/>
      <c r="G7" s="552"/>
      <c r="H7" s="105">
        <f>C7-'Lookup Lists'!A47+C8/12</f>
        <v>4</v>
      </c>
      <c r="I7" s="566">
        <v>15</v>
      </c>
      <c r="J7" s="566">
        <f>ROUND(I7/5,0)</f>
        <v>3</v>
      </c>
      <c r="K7" s="553"/>
      <c r="L7" s="788" t="s">
        <v>74</v>
      </c>
      <c r="M7" s="789"/>
      <c r="N7" s="789"/>
      <c r="O7" s="790"/>
      <c r="P7" s="553"/>
      <c r="Q7" s="105"/>
      <c r="R7" s="105"/>
    </row>
    <row r="8" spans="1:18" ht="14.25" customHeight="1">
      <c r="A8" s="105"/>
      <c r="B8" s="550" t="s">
        <v>101</v>
      </c>
      <c r="C8" s="106">
        <v>12</v>
      </c>
      <c r="D8" s="567" t="s">
        <v>102</v>
      </c>
      <c r="E8" s="105"/>
      <c r="F8" s="202"/>
      <c r="G8" s="105"/>
      <c r="H8" s="553">
        <f>C7-'Lookup Lists'!A47+1</f>
        <v>4</v>
      </c>
      <c r="I8" s="105"/>
      <c r="J8" s="568">
        <f>C8/12</f>
        <v>1</v>
      </c>
      <c r="K8" s="105"/>
      <c r="L8" s="611">
        <f>'Summary Full Cost'!T9</f>
        <v>1</v>
      </c>
      <c r="M8" s="575" t="s">
        <v>103</v>
      </c>
      <c r="N8" s="575"/>
      <c r="O8" s="612"/>
      <c r="P8" s="105"/>
      <c r="Q8" s="105"/>
      <c r="R8" s="105"/>
    </row>
    <row r="9" spans="1:18" ht="12" customHeight="1">
      <c r="A9" s="105"/>
      <c r="B9" s="550"/>
      <c r="C9" s="105"/>
      <c r="D9" s="661"/>
      <c r="E9" s="105"/>
      <c r="F9" s="105"/>
      <c r="G9" s="105"/>
      <c r="H9" s="105"/>
      <c r="I9" s="105"/>
      <c r="J9" s="105"/>
      <c r="K9" s="105"/>
      <c r="L9" s="611">
        <f>'Summary Full Cost'!T10</f>
        <v>1</v>
      </c>
      <c r="M9" s="575" t="str">
        <f>'Summary Full Cost'!U10</f>
        <v>Academic cost flag 2</v>
      </c>
      <c r="N9" s="613"/>
      <c r="O9" s="577"/>
      <c r="P9" s="105"/>
      <c r="Q9" s="105"/>
      <c r="R9" s="105"/>
    </row>
    <row r="10" spans="1:18">
      <c r="A10" s="105"/>
      <c r="B10" s="105"/>
      <c r="C10" s="105"/>
      <c r="D10" s="661"/>
      <c r="E10" s="105"/>
      <c r="F10" s="105"/>
      <c r="G10" s="105"/>
      <c r="H10" s="201"/>
      <c r="I10" s="201"/>
      <c r="J10" s="201"/>
      <c r="K10" s="275"/>
      <c r="L10" s="574">
        <f>'Summary Full Cost'!T11</f>
        <v>0</v>
      </c>
      <c r="M10" s="575" t="str">
        <f>'Summary Full Cost'!U11</f>
        <v>Mark-up above cost:</v>
      </c>
      <c r="N10" s="576"/>
      <c r="O10" s="577"/>
      <c r="P10" s="105"/>
      <c r="Q10" s="105"/>
      <c r="R10" s="105"/>
    </row>
    <row r="11" spans="1:18" ht="7.5" customHeight="1">
      <c r="A11" s="105"/>
      <c r="B11" s="274"/>
      <c r="C11" s="275"/>
      <c r="D11" s="275"/>
      <c r="E11" s="275"/>
      <c r="F11" s="275"/>
      <c r="G11" s="275"/>
      <c r="H11" s="275"/>
      <c r="I11" s="275"/>
      <c r="J11" s="275"/>
      <c r="K11" s="275"/>
      <c r="L11" s="276"/>
      <c r="M11" s="578"/>
      <c r="N11" s="578"/>
      <c r="O11" s="579"/>
      <c r="P11" s="105"/>
      <c r="Q11" s="105"/>
      <c r="R11" s="105"/>
    </row>
    <row r="12" spans="1:18" ht="7.5" customHeight="1" thickBot="1">
      <c r="A12" s="105"/>
      <c r="B12" s="274"/>
      <c r="C12" s="275"/>
      <c r="D12" s="275"/>
      <c r="E12" s="275"/>
      <c r="F12" s="275"/>
      <c r="G12" s="275"/>
      <c r="H12" s="275"/>
      <c r="I12" s="275"/>
      <c r="J12" s="275"/>
      <c r="K12" s="275"/>
      <c r="L12" s="276"/>
      <c r="M12" s="578"/>
      <c r="N12" s="578"/>
      <c r="O12" s="579"/>
      <c r="P12" s="105"/>
      <c r="Q12" s="105"/>
      <c r="R12" s="105"/>
    </row>
    <row r="13" spans="1:18" ht="38" customHeight="1" thickBot="1">
      <c r="A13" s="756" t="s">
        <v>165</v>
      </c>
      <c r="B13" s="757"/>
      <c r="C13" s="757"/>
      <c r="D13" s="757"/>
      <c r="E13" s="757"/>
      <c r="F13" s="757"/>
      <c r="G13" s="758"/>
      <c r="H13" s="659"/>
      <c r="I13" s="659" t="s">
        <v>105</v>
      </c>
      <c r="J13" s="580" t="s">
        <v>106</v>
      </c>
      <c r="K13" s="105"/>
      <c r="L13" s="749" t="s">
        <v>107</v>
      </c>
      <c r="M13" s="750"/>
      <c r="N13" s="658" t="s">
        <v>108</v>
      </c>
      <c r="O13" s="289"/>
      <c r="P13" s="105"/>
      <c r="Q13" s="105"/>
      <c r="R13" s="105"/>
    </row>
    <row r="14" spans="1:18" ht="36" customHeight="1">
      <c r="A14" s="277"/>
      <c r="B14" s="278" t="s">
        <v>109</v>
      </c>
      <c r="C14" s="279" t="s">
        <v>110</v>
      </c>
      <c r="D14" s="279" t="s">
        <v>111</v>
      </c>
      <c r="E14" s="279" t="s">
        <v>112</v>
      </c>
      <c r="F14" s="279" t="s">
        <v>55</v>
      </c>
      <c r="G14" s="279" t="s">
        <v>169</v>
      </c>
      <c r="H14" s="277"/>
      <c r="I14" s="581" t="s">
        <v>105</v>
      </c>
      <c r="J14" s="581" t="s">
        <v>106</v>
      </c>
      <c r="K14" s="105"/>
      <c r="L14" s="280" t="s">
        <v>114</v>
      </c>
      <c r="M14" s="281"/>
      <c r="N14" s="281"/>
      <c r="O14" s="289"/>
      <c r="P14" s="105"/>
      <c r="Q14" s="105"/>
      <c r="R14" s="105"/>
    </row>
    <row r="15" spans="1:18">
      <c r="A15" s="289"/>
      <c r="B15" s="441"/>
      <c r="C15" s="582">
        <f>IF(H15,INDEX(academicrates,I15,J15+I$7)*(1+'Summary Full Cost'!T$11)*'Summary Full Cost'!T$9,0)</f>
        <v>0</v>
      </c>
      <c r="D15" s="496" t="s">
        <v>116</v>
      </c>
      <c r="E15" s="583"/>
      <c r="F15" s="584">
        <f>IF(aflag2=1,E15*C15,L15)</f>
        <v>0</v>
      </c>
      <c r="G15" s="160"/>
      <c r="H15" s="105" t="b">
        <f>AND(ISTEXT(B15), ISTEXT(D15))</f>
        <v>0</v>
      </c>
      <c r="I15" s="105" t="e">
        <f>VLOOKUP(B15,categoryindex,2,0)</f>
        <v>#N/A</v>
      </c>
      <c r="J15" s="105">
        <f>IF(H15,VLOOKUP(D15,unitsindex,2,0),0)</f>
        <v>0</v>
      </c>
      <c r="K15" s="105"/>
      <c r="L15" s="412" t="s">
        <v>56</v>
      </c>
      <c r="M15" s="402">
        <f>IF(L15="yes",F15*1,F15*0)</f>
        <v>0</v>
      </c>
      <c r="N15" s="402">
        <f>IF(L15="no",F15*1,F15*0)</f>
        <v>0</v>
      </c>
      <c r="O15" s="585"/>
      <c r="P15" s="586"/>
      <c r="Q15" s="586"/>
      <c r="R15" s="586"/>
    </row>
    <row r="16" spans="1:18">
      <c r="A16" s="289"/>
      <c r="B16" s="441"/>
      <c r="C16" s="582">
        <f>IF(H16,INDEX(academicrates,I16,J16+I$7)*(1+'Summary Full Cost'!T$11)*'Summary Full Cost'!T$9,0)</f>
        <v>0</v>
      </c>
      <c r="D16" s="496" t="s">
        <v>116</v>
      </c>
      <c r="E16" s="583"/>
      <c r="F16" s="589">
        <f>IF(aflag2=1,E16*C16,L16)</f>
        <v>0</v>
      </c>
      <c r="G16" s="160"/>
      <c r="H16" s="105" t="b">
        <f>AND(ISTEXT(B16), ISTEXT(D16))</f>
        <v>0</v>
      </c>
      <c r="I16" s="105" t="e">
        <f>VLOOKUP(B16,categoryindex,2,0)</f>
        <v>#N/A</v>
      </c>
      <c r="J16" s="105">
        <f>IF(H16,VLOOKUP(D16,unitsindex,2,0),0)</f>
        <v>0</v>
      </c>
      <c r="K16" s="105"/>
      <c r="L16" s="412" t="s">
        <v>56</v>
      </c>
      <c r="M16" s="402">
        <f>IF(L16="yes",F16*1,F16*0)</f>
        <v>0</v>
      </c>
      <c r="N16" s="402">
        <f t="shared" ref="N16:N33" si="0">IF(L16="no",F16*1,F16*0)</f>
        <v>0</v>
      </c>
      <c r="O16" s="585"/>
      <c r="P16" s="586"/>
      <c r="Q16" s="586"/>
      <c r="R16" s="586"/>
    </row>
    <row r="17" spans="1:18">
      <c r="A17" s="289"/>
      <c r="B17" s="441"/>
      <c r="C17" s="582">
        <f>IF(H17,INDEX(academicrates,I17,J17+I$7)*(1+'Summary Full Cost'!T$11)*'Summary Full Cost'!T$9,0)</f>
        <v>0</v>
      </c>
      <c r="D17" s="496" t="s">
        <v>116</v>
      </c>
      <c r="E17" s="590"/>
      <c r="F17" s="589">
        <f>IF(aflag2=1,E17*C17,L17)</f>
        <v>0</v>
      </c>
      <c r="G17" s="160"/>
      <c r="H17" s="105" t="b">
        <f>AND(ISTEXT(B17), ISTEXT(D17))</f>
        <v>0</v>
      </c>
      <c r="I17" s="105" t="e">
        <f>VLOOKUP(B17,categoryindex,2,0)</f>
        <v>#N/A</v>
      </c>
      <c r="J17" s="105">
        <f>IF(H17,VLOOKUP(D17,unitsindex,2,0),0)</f>
        <v>0</v>
      </c>
      <c r="K17" s="633"/>
      <c r="L17" s="412"/>
      <c r="M17" s="402">
        <f t="shared" ref="M17:M32" si="1">IF(L17="yes",F17*1,F17*0)</f>
        <v>0</v>
      </c>
      <c r="N17" s="402">
        <f t="shared" si="0"/>
        <v>0</v>
      </c>
      <c r="O17" s="585"/>
      <c r="P17" s="586"/>
      <c r="Q17" s="586"/>
      <c r="R17" s="586"/>
    </row>
    <row r="18" spans="1:18">
      <c r="A18" s="289"/>
      <c r="B18" s="441"/>
      <c r="C18" s="582">
        <f>IF(H18,INDEX(academicrates,I18,J18+I$7)*(1+'Summary Full Cost'!T$11)*'Summary Full Cost'!T$9,0)</f>
        <v>0</v>
      </c>
      <c r="D18" s="496" t="s">
        <v>116</v>
      </c>
      <c r="E18" s="590"/>
      <c r="F18" s="589">
        <f t="shared" ref="F18:F32" si="2">IF(aflag2=1,E18*C18,L18)</f>
        <v>0</v>
      </c>
      <c r="G18" s="160"/>
      <c r="H18" s="105" t="b">
        <f t="shared" ref="H18:H29" si="3">AND(ISTEXT(B18), ISTEXT(D18))</f>
        <v>0</v>
      </c>
      <c r="I18" s="105" t="e">
        <f t="shared" ref="I18:I29" si="4">VLOOKUP(B18,categoryindex,2,0)</f>
        <v>#N/A</v>
      </c>
      <c r="J18" s="105">
        <f t="shared" ref="J18:J29" si="5">IF(H18,VLOOKUP(D18,unitsindex,2,0),0)</f>
        <v>0</v>
      </c>
      <c r="K18" s="633"/>
      <c r="L18" s="412"/>
      <c r="M18" s="402">
        <f t="shared" si="1"/>
        <v>0</v>
      </c>
      <c r="N18" s="402">
        <f t="shared" si="0"/>
        <v>0</v>
      </c>
      <c r="O18" s="585"/>
      <c r="P18" s="586"/>
      <c r="Q18" s="586"/>
      <c r="R18" s="586"/>
    </row>
    <row r="19" spans="1:18">
      <c r="A19" s="289"/>
      <c r="B19" s="441"/>
      <c r="C19" s="582">
        <f>IF(H19,INDEX(academicrates,I19,J19+I$7)*(1+'Summary Full Cost'!T$11)*'Summary Full Cost'!T$9,0)</f>
        <v>0</v>
      </c>
      <c r="D19" s="496" t="s">
        <v>116</v>
      </c>
      <c r="E19" s="590"/>
      <c r="F19" s="589">
        <f t="shared" si="2"/>
        <v>0</v>
      </c>
      <c r="G19" s="160"/>
      <c r="H19" s="105" t="b">
        <f t="shared" si="3"/>
        <v>0</v>
      </c>
      <c r="I19" s="105" t="e">
        <f t="shared" si="4"/>
        <v>#N/A</v>
      </c>
      <c r="J19" s="105">
        <f t="shared" si="5"/>
        <v>0</v>
      </c>
      <c r="K19" s="633"/>
      <c r="L19" s="412"/>
      <c r="M19" s="402">
        <f t="shared" si="1"/>
        <v>0</v>
      </c>
      <c r="N19" s="402">
        <f t="shared" si="0"/>
        <v>0</v>
      </c>
      <c r="O19" s="585"/>
      <c r="P19" s="586"/>
      <c r="Q19" s="586"/>
      <c r="R19" s="586"/>
    </row>
    <row r="20" spans="1:18">
      <c r="A20" s="289"/>
      <c r="B20" s="441"/>
      <c r="C20" s="582">
        <f>IF(H20,INDEX(academicrates,I20,J20+I$7)*(1+'Summary Full Cost'!T$11)*'Summary Full Cost'!T$9,0)</f>
        <v>0</v>
      </c>
      <c r="D20" s="496" t="s">
        <v>116</v>
      </c>
      <c r="E20" s="590"/>
      <c r="F20" s="589">
        <f t="shared" si="2"/>
        <v>0</v>
      </c>
      <c r="G20" s="160"/>
      <c r="H20" s="105" t="b">
        <f t="shared" si="3"/>
        <v>0</v>
      </c>
      <c r="I20" s="105" t="e">
        <f t="shared" si="4"/>
        <v>#N/A</v>
      </c>
      <c r="J20" s="105">
        <f t="shared" si="5"/>
        <v>0</v>
      </c>
      <c r="K20" s="633"/>
      <c r="L20" s="412"/>
      <c r="M20" s="402">
        <f t="shared" si="1"/>
        <v>0</v>
      </c>
      <c r="N20" s="402">
        <f t="shared" si="0"/>
        <v>0</v>
      </c>
      <c r="O20" s="585"/>
      <c r="P20" s="586"/>
      <c r="Q20" s="586"/>
      <c r="R20" s="586"/>
    </row>
    <row r="21" spans="1:18">
      <c r="A21" s="289"/>
      <c r="B21" s="441"/>
      <c r="C21" s="582">
        <f>IF(H21,INDEX(academicrates,I21,J21+I$7)*(1+'Summary Full Cost'!T$11)*'Summary Full Cost'!T$9,0)</f>
        <v>0</v>
      </c>
      <c r="D21" s="496" t="s">
        <v>116</v>
      </c>
      <c r="E21" s="590"/>
      <c r="F21" s="589">
        <f t="shared" si="2"/>
        <v>0</v>
      </c>
      <c r="G21" s="160"/>
      <c r="H21" s="105" t="b">
        <f t="shared" si="3"/>
        <v>0</v>
      </c>
      <c r="I21" s="105" t="e">
        <f t="shared" si="4"/>
        <v>#N/A</v>
      </c>
      <c r="J21" s="105">
        <f t="shared" si="5"/>
        <v>0</v>
      </c>
      <c r="K21" s="633"/>
      <c r="L21" s="412"/>
      <c r="M21" s="402">
        <f t="shared" si="1"/>
        <v>0</v>
      </c>
      <c r="N21" s="402">
        <f t="shared" si="0"/>
        <v>0</v>
      </c>
      <c r="O21" s="585"/>
      <c r="P21" s="586"/>
      <c r="Q21" s="586"/>
      <c r="R21" s="586"/>
    </row>
    <row r="22" spans="1:18">
      <c r="A22" s="289"/>
      <c r="B22" s="441"/>
      <c r="C22" s="582">
        <f>IF(H22,INDEX(academicrates,I22,J22+I$7)*(1+'Summary Full Cost'!T$11)*'Summary Full Cost'!T$9,0)</f>
        <v>0</v>
      </c>
      <c r="D22" s="496" t="s">
        <v>116</v>
      </c>
      <c r="E22" s="590"/>
      <c r="F22" s="589">
        <f t="shared" si="2"/>
        <v>0</v>
      </c>
      <c r="G22" s="160"/>
      <c r="H22" s="105" t="b">
        <f t="shared" si="3"/>
        <v>0</v>
      </c>
      <c r="I22" s="105" t="e">
        <f t="shared" si="4"/>
        <v>#N/A</v>
      </c>
      <c r="J22" s="105">
        <f t="shared" si="5"/>
        <v>0</v>
      </c>
      <c r="K22" s="633"/>
      <c r="L22" s="412"/>
      <c r="M22" s="402">
        <f t="shared" si="1"/>
        <v>0</v>
      </c>
      <c r="N22" s="402">
        <f t="shared" si="0"/>
        <v>0</v>
      </c>
      <c r="O22" s="585"/>
      <c r="P22" s="586"/>
      <c r="Q22" s="586"/>
      <c r="R22" s="586"/>
    </row>
    <row r="23" spans="1:18">
      <c r="A23" s="289"/>
      <c r="B23" s="441"/>
      <c r="C23" s="582">
        <f>IF(H23,INDEX(academicrates,I23,J23+I$7)*(1+'Summary Full Cost'!T$11)*'Summary Full Cost'!T$9,0)</f>
        <v>0</v>
      </c>
      <c r="D23" s="496" t="s">
        <v>116</v>
      </c>
      <c r="E23" s="590"/>
      <c r="F23" s="589">
        <f t="shared" si="2"/>
        <v>0</v>
      </c>
      <c r="G23" s="160"/>
      <c r="H23" s="105" t="b">
        <f t="shared" si="3"/>
        <v>0</v>
      </c>
      <c r="I23" s="105" t="e">
        <f t="shared" si="4"/>
        <v>#N/A</v>
      </c>
      <c r="J23" s="105">
        <f t="shared" si="5"/>
        <v>0</v>
      </c>
      <c r="K23" s="633"/>
      <c r="L23" s="412"/>
      <c r="M23" s="402">
        <f t="shared" si="1"/>
        <v>0</v>
      </c>
      <c r="N23" s="402">
        <f t="shared" si="0"/>
        <v>0</v>
      </c>
      <c r="O23" s="585"/>
      <c r="P23" s="586"/>
      <c r="Q23" s="586"/>
      <c r="R23" s="586"/>
    </row>
    <row r="24" spans="1:18">
      <c r="A24" s="289"/>
      <c r="B24" s="441"/>
      <c r="C24" s="582">
        <f>IF(H24,INDEX(academicrates,I24,J24+I$7)*(1+'Summary Full Cost'!T$11)*'Summary Full Cost'!T$9,0)</f>
        <v>0</v>
      </c>
      <c r="D24" s="496" t="s">
        <v>116</v>
      </c>
      <c r="E24" s="590"/>
      <c r="F24" s="589">
        <f t="shared" si="2"/>
        <v>0</v>
      </c>
      <c r="G24" s="160"/>
      <c r="H24" s="105" t="b">
        <f t="shared" si="3"/>
        <v>0</v>
      </c>
      <c r="I24" s="105" t="e">
        <f t="shared" si="4"/>
        <v>#N/A</v>
      </c>
      <c r="J24" s="105">
        <f t="shared" si="5"/>
        <v>0</v>
      </c>
      <c r="K24" s="633"/>
      <c r="L24" s="412"/>
      <c r="M24" s="402">
        <f t="shared" si="1"/>
        <v>0</v>
      </c>
      <c r="N24" s="402">
        <f t="shared" si="0"/>
        <v>0</v>
      </c>
      <c r="O24" s="585"/>
      <c r="P24" s="586"/>
      <c r="Q24" s="586"/>
      <c r="R24" s="586"/>
    </row>
    <row r="25" spans="1:18">
      <c r="A25" s="289"/>
      <c r="B25" s="441"/>
      <c r="C25" s="582">
        <f>IF(H25,INDEX(academicrates,I25,J25+I$7)*(1+'Summary Full Cost'!T$11)*'Summary Full Cost'!T$9,0)</f>
        <v>0</v>
      </c>
      <c r="D25" s="496" t="s">
        <v>116</v>
      </c>
      <c r="E25" s="590"/>
      <c r="F25" s="589">
        <f t="shared" si="2"/>
        <v>0</v>
      </c>
      <c r="G25" s="160"/>
      <c r="H25" s="105" t="b">
        <f t="shared" si="3"/>
        <v>0</v>
      </c>
      <c r="I25" s="105" t="e">
        <f t="shared" si="4"/>
        <v>#N/A</v>
      </c>
      <c r="J25" s="105">
        <f t="shared" si="5"/>
        <v>0</v>
      </c>
      <c r="K25" s="633"/>
      <c r="L25" s="412"/>
      <c r="M25" s="402">
        <f t="shared" si="1"/>
        <v>0</v>
      </c>
      <c r="N25" s="402">
        <f t="shared" si="0"/>
        <v>0</v>
      </c>
      <c r="O25" s="585"/>
      <c r="P25" s="586"/>
      <c r="Q25" s="586"/>
      <c r="R25" s="586"/>
    </row>
    <row r="26" spans="1:18">
      <c r="A26" s="289"/>
      <c r="B26" s="441"/>
      <c r="C26" s="582">
        <f>IF(H26,INDEX(academicrates,I26,J26+I$7)*(1+'Summary Full Cost'!T$11)*'Summary Full Cost'!T$9,0)</f>
        <v>0</v>
      </c>
      <c r="D26" s="496" t="s">
        <v>116</v>
      </c>
      <c r="E26" s="590"/>
      <c r="F26" s="589">
        <f t="shared" si="2"/>
        <v>0</v>
      </c>
      <c r="G26" s="160"/>
      <c r="H26" s="105" t="b">
        <f t="shared" si="3"/>
        <v>0</v>
      </c>
      <c r="I26" s="105" t="e">
        <f t="shared" si="4"/>
        <v>#N/A</v>
      </c>
      <c r="J26" s="105">
        <f t="shared" si="5"/>
        <v>0</v>
      </c>
      <c r="K26" s="633"/>
      <c r="L26" s="412"/>
      <c r="M26" s="402">
        <f t="shared" si="1"/>
        <v>0</v>
      </c>
      <c r="N26" s="402">
        <f t="shared" si="0"/>
        <v>0</v>
      </c>
      <c r="O26" s="585"/>
      <c r="P26" s="586"/>
      <c r="Q26" s="586"/>
      <c r="R26" s="586"/>
    </row>
    <row r="27" spans="1:18">
      <c r="A27" s="289"/>
      <c r="B27" s="441"/>
      <c r="C27" s="582">
        <f>IF(H27,INDEX(academicrates,I27,J27+I$7)*(1+'Summary Full Cost'!T$11)*'Summary Full Cost'!T$9,0)</f>
        <v>0</v>
      </c>
      <c r="D27" s="496"/>
      <c r="E27" s="590"/>
      <c r="F27" s="589">
        <f t="shared" si="2"/>
        <v>0</v>
      </c>
      <c r="G27" s="160"/>
      <c r="H27" s="105" t="b">
        <f t="shared" si="3"/>
        <v>0</v>
      </c>
      <c r="I27" s="105" t="e">
        <f t="shared" si="4"/>
        <v>#N/A</v>
      </c>
      <c r="J27" s="105">
        <f t="shared" si="5"/>
        <v>0</v>
      </c>
      <c r="K27" s="633"/>
      <c r="L27" s="412"/>
      <c r="M27" s="402">
        <f t="shared" si="1"/>
        <v>0</v>
      </c>
      <c r="N27" s="402">
        <f t="shared" si="0"/>
        <v>0</v>
      </c>
      <c r="O27" s="585"/>
      <c r="P27" s="586"/>
      <c r="Q27" s="586"/>
      <c r="R27" s="586"/>
    </row>
    <row r="28" spans="1:18">
      <c r="A28" s="289"/>
      <c r="B28" s="441"/>
      <c r="C28" s="582">
        <f>IF(H28,INDEX(academicrates,I28,J28+I$7)*(1+'Summary Full Cost'!T$11)*'Summary Full Cost'!T$9,0)</f>
        <v>0</v>
      </c>
      <c r="D28" s="496"/>
      <c r="E28" s="590"/>
      <c r="F28" s="589">
        <f t="shared" si="2"/>
        <v>0</v>
      </c>
      <c r="G28" s="160"/>
      <c r="H28" s="105" t="b">
        <f t="shared" si="3"/>
        <v>0</v>
      </c>
      <c r="I28" s="105" t="e">
        <f t="shared" si="4"/>
        <v>#N/A</v>
      </c>
      <c r="J28" s="105">
        <f t="shared" si="5"/>
        <v>0</v>
      </c>
      <c r="K28" s="633"/>
      <c r="L28" s="412"/>
      <c r="M28" s="402">
        <f t="shared" si="1"/>
        <v>0</v>
      </c>
      <c r="N28" s="402">
        <f t="shared" si="0"/>
        <v>0</v>
      </c>
      <c r="O28" s="585"/>
      <c r="P28" s="586"/>
      <c r="Q28" s="586"/>
      <c r="R28" s="586"/>
    </row>
    <row r="29" spans="1:18">
      <c r="A29" s="289"/>
      <c r="B29" s="441"/>
      <c r="C29" s="582">
        <f>IF(H29,INDEX(academicrates,I29,J29+I$7)*(1+'Summary Full Cost'!T$11)*'Summary Full Cost'!T$9,0)</f>
        <v>0</v>
      </c>
      <c r="D29" s="496"/>
      <c r="E29" s="590"/>
      <c r="F29" s="589">
        <f t="shared" si="2"/>
        <v>0</v>
      </c>
      <c r="G29" s="160"/>
      <c r="H29" s="105" t="b">
        <f t="shared" si="3"/>
        <v>0</v>
      </c>
      <c r="I29" s="105" t="e">
        <f t="shared" si="4"/>
        <v>#N/A</v>
      </c>
      <c r="J29" s="105">
        <f t="shared" si="5"/>
        <v>0</v>
      </c>
      <c r="K29" s="633"/>
      <c r="L29" s="412"/>
      <c r="M29" s="402">
        <f t="shared" si="1"/>
        <v>0</v>
      </c>
      <c r="N29" s="402">
        <f t="shared" si="0"/>
        <v>0</v>
      </c>
      <c r="O29" s="585"/>
      <c r="P29" s="586"/>
      <c r="Q29" s="586"/>
      <c r="R29" s="586"/>
    </row>
    <row r="30" spans="1:18">
      <c r="A30" s="289"/>
      <c r="B30" s="441"/>
      <c r="C30" s="582">
        <f>IF(H30,INDEX(academicrates,I30,J30+I$7)*(1+'Summary Full Cost'!T$11)*'Summary Full Cost'!T$9,0)</f>
        <v>0</v>
      </c>
      <c r="D30" s="496"/>
      <c r="E30" s="590"/>
      <c r="F30" s="589">
        <f t="shared" si="2"/>
        <v>0</v>
      </c>
      <c r="G30" s="160"/>
      <c r="H30" s="105" t="b">
        <f>AND(ISTEXT(B30), ISTEXT(D30))</f>
        <v>0</v>
      </c>
      <c r="I30" s="105" t="e">
        <f>VLOOKUP(B30,categoryindex,2,0)</f>
        <v>#N/A</v>
      </c>
      <c r="J30" s="105">
        <f>IF(H30,VLOOKUP(D30,unitsindex,2,0),0)</f>
        <v>0</v>
      </c>
      <c r="K30" s="633"/>
      <c r="L30" s="412"/>
      <c r="M30" s="402">
        <f t="shared" si="1"/>
        <v>0</v>
      </c>
      <c r="N30" s="402">
        <f t="shared" si="0"/>
        <v>0</v>
      </c>
      <c r="O30" s="585"/>
      <c r="P30" s="586"/>
      <c r="Q30" s="586"/>
      <c r="R30" s="586"/>
    </row>
    <row r="31" spans="1:18">
      <c r="A31" s="289"/>
      <c r="B31" s="441"/>
      <c r="C31" s="582">
        <f>IF(H31,INDEX(academicrates,I31,J31+I$7)*(1+'Summary Full Cost'!T$11)*'Summary Full Cost'!T$9,0)</f>
        <v>0</v>
      </c>
      <c r="D31" s="496"/>
      <c r="E31" s="590"/>
      <c r="F31" s="589">
        <f t="shared" si="2"/>
        <v>0</v>
      </c>
      <c r="G31" s="160"/>
      <c r="H31" s="105" t="b">
        <f>AND(ISTEXT(B31), ISTEXT(D31))</f>
        <v>0</v>
      </c>
      <c r="I31" s="105" t="e">
        <f>VLOOKUP(B31,categoryindex,2,0)</f>
        <v>#N/A</v>
      </c>
      <c r="J31" s="105">
        <f>IF(H31,VLOOKUP(D31,unitsindex,2,0),0)</f>
        <v>0</v>
      </c>
      <c r="K31" s="633"/>
      <c r="L31" s="412"/>
      <c r="M31" s="402">
        <f t="shared" si="1"/>
        <v>0</v>
      </c>
      <c r="N31" s="402">
        <f t="shared" si="0"/>
        <v>0</v>
      </c>
      <c r="O31" s="585"/>
      <c r="P31" s="586"/>
      <c r="Q31" s="586"/>
      <c r="R31" s="586"/>
    </row>
    <row r="32" spans="1:18">
      <c r="A32" s="289"/>
      <c r="B32" s="441"/>
      <c r="C32" s="582">
        <f>IF(H32,INDEX(academicrates,I32,J32+I$7)*(1+'Summary Full Cost'!T$11)*'Summary Full Cost'!T$9,0)</f>
        <v>0</v>
      </c>
      <c r="D32" s="496"/>
      <c r="E32" s="590"/>
      <c r="F32" s="589">
        <f t="shared" si="2"/>
        <v>0</v>
      </c>
      <c r="G32" s="160"/>
      <c r="H32" s="105" t="b">
        <f>AND(ISTEXT(B32), ISTEXT(D32))</f>
        <v>0</v>
      </c>
      <c r="I32" s="105" t="e">
        <f>VLOOKUP(B32,categoryindex,2,0)</f>
        <v>#N/A</v>
      </c>
      <c r="J32" s="105">
        <f>IF(H32,VLOOKUP(D32,unitsindex,2,0),0)</f>
        <v>0</v>
      </c>
      <c r="K32" s="633"/>
      <c r="L32" s="412"/>
      <c r="M32" s="402">
        <f t="shared" si="1"/>
        <v>0</v>
      </c>
      <c r="N32" s="402">
        <f t="shared" si="0"/>
        <v>0</v>
      </c>
      <c r="O32" s="585"/>
      <c r="P32" s="586"/>
      <c r="Q32" s="586"/>
      <c r="R32" s="586"/>
    </row>
    <row r="33" spans="1:18">
      <c r="A33" s="289"/>
      <c r="B33" s="282" t="s">
        <v>107</v>
      </c>
      <c r="C33" s="440"/>
      <c r="D33" s="636"/>
      <c r="E33" s="590"/>
      <c r="F33" s="637">
        <f>C33</f>
        <v>0</v>
      </c>
      <c r="G33" s="638"/>
      <c r="H33" s="105" t="b">
        <f>AND(ISTEXT(B33), ISTEXT(D33))</f>
        <v>0</v>
      </c>
      <c r="I33" s="105" t="e">
        <f>VLOOKUP(B33,categoryindex,2,0)</f>
        <v>#N/A</v>
      </c>
      <c r="J33" s="105">
        <f>IF(H33,VLOOKUP(D33,unitsindex,2,0),0)</f>
        <v>0</v>
      </c>
      <c r="K33" s="105"/>
      <c r="L33" s="412"/>
      <c r="M33" s="402">
        <f>IF(L33="yes",F33*1,F33*0)</f>
        <v>0</v>
      </c>
      <c r="N33" s="402">
        <f t="shared" si="0"/>
        <v>0</v>
      </c>
      <c r="O33" s="403"/>
      <c r="P33" s="585"/>
      <c r="Q33" s="586"/>
      <c r="R33" s="586"/>
    </row>
    <row r="34" spans="1:18" ht="13" customHeight="1">
      <c r="A34" s="105"/>
      <c r="B34" s="282" t="s">
        <v>118</v>
      </c>
      <c r="C34" s="448"/>
      <c r="D34" s="661"/>
      <c r="E34" s="105"/>
      <c r="F34" s="637">
        <f>C34</f>
        <v>0</v>
      </c>
      <c r="G34" s="105"/>
      <c r="H34" s="105" t="b">
        <f>AND(ISTEXT(B34), ISTEXT(D34))</f>
        <v>0</v>
      </c>
      <c r="I34" s="105" t="e">
        <f>VLOOKUP(B34,categoryindex,2,0)</f>
        <v>#N/A</v>
      </c>
      <c r="J34" s="105">
        <f>IF(H34,VLOOKUP(D34,unitsindex,2,0),0)</f>
        <v>0</v>
      </c>
      <c r="K34" s="105"/>
      <c r="L34" s="412"/>
      <c r="M34" s="402">
        <f>IF(L34="yes",F34*1,F34*0)</f>
        <v>0</v>
      </c>
      <c r="N34" s="402">
        <f>IF(L34="no",F34*1,F34*0)</f>
        <v>0</v>
      </c>
      <c r="O34" s="403"/>
      <c r="P34" s="585"/>
      <c r="Q34" s="586"/>
      <c r="R34" s="586"/>
    </row>
    <row r="35" spans="1:18" ht="13" customHeight="1">
      <c r="A35" s="105"/>
      <c r="B35" s="283" t="s">
        <v>119</v>
      </c>
      <c r="C35" s="336"/>
      <c r="D35" s="352"/>
      <c r="E35" s="267"/>
      <c r="F35" s="335">
        <f>SUM(F15:F34)</f>
        <v>0</v>
      </c>
      <c r="G35" s="286"/>
      <c r="H35" s="287"/>
      <c r="I35" s="287"/>
      <c r="J35" s="287"/>
      <c r="K35" s="287"/>
      <c r="L35" s="288"/>
      <c r="M35" s="265">
        <f>SUM(M15:M34)</f>
        <v>0</v>
      </c>
      <c r="N35" s="266">
        <f>SUM(N15:N34)</f>
        <v>0</v>
      </c>
      <c r="O35" s="639">
        <f>+M35+N35-F35</f>
        <v>0</v>
      </c>
      <c r="P35" s="585"/>
      <c r="Q35" s="261">
        <f>N35/('Summary Full Cost'!$T$11+1)</f>
        <v>0</v>
      </c>
      <c r="R35" s="588">
        <f>N35-Q35</f>
        <v>0</v>
      </c>
    </row>
    <row r="36" spans="1:18" ht="17" customHeight="1">
      <c r="A36" s="105"/>
      <c r="B36" s="105"/>
      <c r="C36" s="105"/>
      <c r="D36" s="661"/>
      <c r="E36" s="105"/>
      <c r="F36" s="105"/>
      <c r="G36" s="105"/>
      <c r="H36" s="105"/>
      <c r="I36" s="105"/>
      <c r="J36" s="105"/>
      <c r="K36" s="105"/>
      <c r="L36" s="289"/>
      <c r="M36" s="403"/>
      <c r="N36" s="380"/>
      <c r="O36" s="585"/>
      <c r="P36" s="586"/>
      <c r="Q36" s="586"/>
      <c r="R36" s="586"/>
    </row>
    <row r="37" spans="1:18" ht="10.5" customHeight="1">
      <c r="A37" s="751" t="s">
        <v>120</v>
      </c>
      <c r="B37" s="752"/>
      <c r="C37" s="752"/>
      <c r="D37" s="752"/>
      <c r="E37" s="752"/>
      <c r="F37" s="752"/>
      <c r="G37" s="752"/>
      <c r="H37" s="580"/>
      <c r="I37" s="580"/>
      <c r="J37" s="580"/>
      <c r="K37" s="105"/>
      <c r="L37" s="289"/>
      <c r="M37" s="404"/>
      <c r="N37" s="402"/>
      <c r="O37" s="585"/>
      <c r="P37" s="586"/>
      <c r="Q37" s="586"/>
      <c r="R37" s="586"/>
    </row>
    <row r="38" spans="1:18" ht="11.25" customHeight="1">
      <c r="A38" s="752"/>
      <c r="B38" s="752"/>
      <c r="C38" s="752"/>
      <c r="D38" s="752"/>
      <c r="E38" s="752"/>
      <c r="F38" s="752"/>
      <c r="G38" s="752"/>
      <c r="H38" s="580"/>
      <c r="I38" s="580" t="s">
        <v>105</v>
      </c>
      <c r="J38" s="580" t="s">
        <v>106</v>
      </c>
      <c r="K38" s="105"/>
      <c r="L38" s="289"/>
      <c r="M38" s="404"/>
      <c r="N38" s="402"/>
      <c r="O38" s="585"/>
      <c r="P38" s="586"/>
      <c r="Q38" s="586"/>
      <c r="R38" s="586"/>
    </row>
    <row r="39" spans="1:18">
      <c r="A39" s="289"/>
      <c r="B39" s="441"/>
      <c r="C39" s="582">
        <f>IF(H39,INDEX(passrates,I39,2+I$7+J39)*(1+'Summary Full Cost'!T$11),0)</f>
        <v>0</v>
      </c>
      <c r="D39" s="496" t="s">
        <v>116</v>
      </c>
      <c r="E39" s="590"/>
      <c r="F39" s="584">
        <f t="shared" ref="F39:F57" si="6">IF(aflag2=1,E39*C39,L39)</f>
        <v>0</v>
      </c>
      <c r="G39" s="160"/>
      <c r="H39" s="105" t="b">
        <f t="shared" ref="H39:H43" si="7">AND(ISTEXT(B39), ISTEXT(D39))</f>
        <v>0</v>
      </c>
      <c r="I39" s="105" t="e">
        <f t="shared" ref="I39:I43" si="8">MATCH(B39,supportstaff,0)</f>
        <v>#N/A</v>
      </c>
      <c r="J39" s="105">
        <f t="shared" ref="J39:J43" si="9">IF(H39,VLOOKUP(D39,unitsindex,2,0),0)</f>
        <v>0</v>
      </c>
      <c r="K39" s="105"/>
      <c r="L39" s="412" t="s">
        <v>56</v>
      </c>
      <c r="M39" s="402">
        <f>IF(L39="Yes",F39*1,F39*0)</f>
        <v>0</v>
      </c>
      <c r="N39" s="402">
        <f t="shared" ref="N39:N59" si="10">IF(L39="no",F39*1,F39*0)</f>
        <v>0</v>
      </c>
      <c r="O39" s="585"/>
      <c r="P39" s="586"/>
      <c r="Q39" s="586"/>
      <c r="R39" s="586"/>
    </row>
    <row r="40" spans="1:18">
      <c r="A40" s="289"/>
      <c r="B40" s="441"/>
      <c r="C40" s="582">
        <f>IF(H40,INDEX(passrates,I40,2+I$7+J40)*(1+'Summary Full Cost'!T$11),0)</f>
        <v>0</v>
      </c>
      <c r="D40" s="496" t="s">
        <v>116</v>
      </c>
      <c r="E40" s="583"/>
      <c r="F40" s="584">
        <f t="shared" si="6"/>
        <v>0</v>
      </c>
      <c r="G40" s="497"/>
      <c r="H40" s="105" t="b">
        <f t="shared" si="7"/>
        <v>0</v>
      </c>
      <c r="I40" s="105" t="e">
        <f t="shared" si="8"/>
        <v>#N/A</v>
      </c>
      <c r="J40" s="105">
        <f t="shared" si="9"/>
        <v>0</v>
      </c>
      <c r="K40" s="105"/>
      <c r="L40" s="412" t="s">
        <v>56</v>
      </c>
      <c r="M40" s="402">
        <f t="shared" ref="M40:M57" si="11">IF(L40="Yes",F40*1,F40*0)</f>
        <v>0</v>
      </c>
      <c r="N40" s="402">
        <f t="shared" si="10"/>
        <v>0</v>
      </c>
      <c r="O40" s="585"/>
      <c r="P40" s="586"/>
      <c r="Q40" s="586"/>
      <c r="R40" s="586"/>
    </row>
    <row r="41" spans="1:18">
      <c r="A41" s="289"/>
      <c r="B41" s="441"/>
      <c r="C41" s="582">
        <f>IF(H41,INDEX(passrates,I41,2+I$7+J41)*(1+'Summary Full Cost'!T$11),0)</f>
        <v>0</v>
      </c>
      <c r="D41" s="496" t="s">
        <v>116</v>
      </c>
      <c r="E41" s="583"/>
      <c r="F41" s="584">
        <f t="shared" si="6"/>
        <v>0</v>
      </c>
      <c r="G41" s="497"/>
      <c r="H41" s="105" t="b">
        <f t="shared" si="7"/>
        <v>0</v>
      </c>
      <c r="I41" s="105" t="e">
        <f t="shared" si="8"/>
        <v>#N/A</v>
      </c>
      <c r="J41" s="105">
        <f t="shared" si="9"/>
        <v>0</v>
      </c>
      <c r="K41" s="105"/>
      <c r="L41" s="412" t="s">
        <v>56</v>
      </c>
      <c r="M41" s="402">
        <f t="shared" si="11"/>
        <v>0</v>
      </c>
      <c r="N41" s="402">
        <f t="shared" si="10"/>
        <v>0</v>
      </c>
      <c r="O41" s="585"/>
      <c r="P41" s="586"/>
      <c r="Q41" s="586"/>
      <c r="R41" s="586"/>
    </row>
    <row r="42" spans="1:18">
      <c r="A42" s="289"/>
      <c r="B42" s="441"/>
      <c r="C42" s="582">
        <f>IF(H42,INDEX(passrates,I42,2+I$7+J42)*(1+'Summary Full Cost'!T$11),0)</f>
        <v>0</v>
      </c>
      <c r="D42" s="496" t="s">
        <v>116</v>
      </c>
      <c r="E42" s="583"/>
      <c r="F42" s="584">
        <f t="shared" si="6"/>
        <v>0</v>
      </c>
      <c r="G42" s="497"/>
      <c r="H42" s="105" t="b">
        <f t="shared" si="7"/>
        <v>0</v>
      </c>
      <c r="I42" s="105" t="e">
        <f t="shared" si="8"/>
        <v>#N/A</v>
      </c>
      <c r="J42" s="105">
        <f t="shared" si="9"/>
        <v>0</v>
      </c>
      <c r="K42" s="105"/>
      <c r="L42" s="412" t="s">
        <v>56</v>
      </c>
      <c r="M42" s="402">
        <f t="shared" si="11"/>
        <v>0</v>
      </c>
      <c r="N42" s="402">
        <f t="shared" si="10"/>
        <v>0</v>
      </c>
      <c r="O42" s="585"/>
      <c r="P42" s="586"/>
      <c r="Q42" s="586"/>
      <c r="R42" s="586"/>
    </row>
    <row r="43" spans="1:18">
      <c r="A43" s="289"/>
      <c r="B43" s="441"/>
      <c r="C43" s="582">
        <f>IF(H43,INDEX(passrates,I43,2+I$7+J43)*(1+'Summary Full Cost'!T$11),0)</f>
        <v>0</v>
      </c>
      <c r="D43" s="496" t="s">
        <v>116</v>
      </c>
      <c r="E43" s="583"/>
      <c r="F43" s="584">
        <f t="shared" si="6"/>
        <v>0</v>
      </c>
      <c r="G43" s="497"/>
      <c r="H43" s="105" t="b">
        <f t="shared" si="7"/>
        <v>0</v>
      </c>
      <c r="I43" s="105" t="e">
        <f t="shared" si="8"/>
        <v>#N/A</v>
      </c>
      <c r="J43" s="105">
        <f t="shared" si="9"/>
        <v>0</v>
      </c>
      <c r="K43" s="105"/>
      <c r="L43" s="412" t="s">
        <v>56</v>
      </c>
      <c r="M43" s="402">
        <f t="shared" si="11"/>
        <v>0</v>
      </c>
      <c r="N43" s="402">
        <f t="shared" si="10"/>
        <v>0</v>
      </c>
      <c r="O43" s="585"/>
      <c r="P43" s="586"/>
      <c r="Q43" s="586"/>
      <c r="R43" s="586"/>
    </row>
    <row r="44" spans="1:18">
      <c r="A44" s="289"/>
      <c r="B44" s="441"/>
      <c r="C44" s="582">
        <f>IF(H44,INDEX(passrates,I44,2+I$7+J44)*(1+'Summary Full Cost'!T$11),0)</f>
        <v>0</v>
      </c>
      <c r="D44" s="496" t="s">
        <v>116</v>
      </c>
      <c r="E44" s="590"/>
      <c r="F44" s="584">
        <f t="shared" si="6"/>
        <v>0</v>
      </c>
      <c r="G44" s="497"/>
      <c r="H44" s="105" t="b">
        <f t="shared" ref="H44:H53" si="12">AND(ISTEXT(B44), ISTEXT(D44))</f>
        <v>0</v>
      </c>
      <c r="I44" s="105" t="e">
        <f t="shared" ref="I44:I53" si="13">MATCH(B44,supportstaff,0)</f>
        <v>#N/A</v>
      </c>
      <c r="J44" s="105">
        <f t="shared" ref="J44:J53" si="14">IF(H44,VLOOKUP(D44,unitsindex,2,0),0)</f>
        <v>0</v>
      </c>
      <c r="K44" s="633"/>
      <c r="L44" s="412"/>
      <c r="M44" s="402">
        <f t="shared" si="11"/>
        <v>0</v>
      </c>
      <c r="N44" s="402">
        <f t="shared" si="10"/>
        <v>0</v>
      </c>
      <c r="O44" s="585"/>
      <c r="P44" s="586"/>
      <c r="Q44" s="586"/>
      <c r="R44" s="586"/>
    </row>
    <row r="45" spans="1:18">
      <c r="A45" s="289"/>
      <c r="B45" s="441"/>
      <c r="C45" s="582">
        <f>IF(H45,INDEX(passrates,I45,2+I$7+J45)*(1+'Summary Full Cost'!T$11),0)</f>
        <v>0</v>
      </c>
      <c r="D45" s="496" t="s">
        <v>116</v>
      </c>
      <c r="E45" s="590"/>
      <c r="F45" s="584">
        <f t="shared" si="6"/>
        <v>0</v>
      </c>
      <c r="G45" s="497"/>
      <c r="H45" s="105" t="b">
        <f t="shared" si="12"/>
        <v>0</v>
      </c>
      <c r="I45" s="105" t="e">
        <f t="shared" si="13"/>
        <v>#N/A</v>
      </c>
      <c r="J45" s="105">
        <f t="shared" si="14"/>
        <v>0</v>
      </c>
      <c r="K45" s="633"/>
      <c r="L45" s="412"/>
      <c r="M45" s="402">
        <f t="shared" si="11"/>
        <v>0</v>
      </c>
      <c r="N45" s="402">
        <f t="shared" si="10"/>
        <v>0</v>
      </c>
      <c r="O45" s="585"/>
      <c r="P45" s="586"/>
      <c r="Q45" s="586"/>
      <c r="R45" s="586"/>
    </row>
    <row r="46" spans="1:18">
      <c r="A46" s="289"/>
      <c r="B46" s="441"/>
      <c r="C46" s="582">
        <f>IF(H46,INDEX(passrates,I46,2+I$7+J46)*(1+'Summary Full Cost'!T$11),0)</f>
        <v>0</v>
      </c>
      <c r="D46" s="496" t="s">
        <v>116</v>
      </c>
      <c r="E46" s="590"/>
      <c r="F46" s="584">
        <f t="shared" si="6"/>
        <v>0</v>
      </c>
      <c r="G46" s="497"/>
      <c r="H46" s="105" t="b">
        <f t="shared" si="12"/>
        <v>0</v>
      </c>
      <c r="I46" s="105" t="e">
        <f t="shared" si="13"/>
        <v>#N/A</v>
      </c>
      <c r="J46" s="105">
        <f t="shared" si="14"/>
        <v>0</v>
      </c>
      <c r="K46" s="633"/>
      <c r="L46" s="412"/>
      <c r="M46" s="402">
        <f t="shared" si="11"/>
        <v>0</v>
      </c>
      <c r="N46" s="402">
        <f t="shared" si="10"/>
        <v>0</v>
      </c>
      <c r="O46" s="585"/>
      <c r="P46" s="586"/>
      <c r="Q46" s="586"/>
      <c r="R46" s="586"/>
    </row>
    <row r="47" spans="1:18">
      <c r="A47" s="289"/>
      <c r="B47" s="441"/>
      <c r="C47" s="582">
        <f>IF(H47,INDEX(passrates,I47,2+I$7+J47)*(1+'Summary Full Cost'!T$11),0)</f>
        <v>0</v>
      </c>
      <c r="D47" s="496"/>
      <c r="E47" s="590"/>
      <c r="F47" s="584">
        <f t="shared" si="6"/>
        <v>0</v>
      </c>
      <c r="G47" s="497"/>
      <c r="H47" s="105" t="b">
        <f t="shared" si="12"/>
        <v>0</v>
      </c>
      <c r="I47" s="105" t="e">
        <f t="shared" si="13"/>
        <v>#N/A</v>
      </c>
      <c r="J47" s="105">
        <f t="shared" si="14"/>
        <v>0</v>
      </c>
      <c r="K47" s="633"/>
      <c r="L47" s="412"/>
      <c r="M47" s="402">
        <f t="shared" si="11"/>
        <v>0</v>
      </c>
      <c r="N47" s="402">
        <f t="shared" si="10"/>
        <v>0</v>
      </c>
      <c r="O47" s="585"/>
      <c r="P47" s="586"/>
      <c r="Q47" s="586"/>
      <c r="R47" s="586"/>
    </row>
    <row r="48" spans="1:18">
      <c r="A48" s="289"/>
      <c r="B48" s="441"/>
      <c r="C48" s="582">
        <f>IF(H48,INDEX(passrates,I48,2+I$7+J48)*(1+'Summary Full Cost'!T$11),0)</f>
        <v>0</v>
      </c>
      <c r="D48" s="496"/>
      <c r="E48" s="590"/>
      <c r="F48" s="584">
        <f t="shared" si="6"/>
        <v>0</v>
      </c>
      <c r="G48" s="497"/>
      <c r="H48" s="105" t="b">
        <f t="shared" si="12"/>
        <v>0</v>
      </c>
      <c r="I48" s="105" t="e">
        <f t="shared" si="13"/>
        <v>#N/A</v>
      </c>
      <c r="J48" s="105">
        <f t="shared" si="14"/>
        <v>0</v>
      </c>
      <c r="K48" s="633"/>
      <c r="L48" s="412"/>
      <c r="M48" s="402">
        <f t="shared" si="11"/>
        <v>0</v>
      </c>
      <c r="N48" s="402">
        <f t="shared" si="10"/>
        <v>0</v>
      </c>
      <c r="O48" s="585"/>
      <c r="P48" s="586"/>
      <c r="Q48" s="586"/>
      <c r="R48" s="586"/>
    </row>
    <row r="49" spans="1:18">
      <c r="A49" s="289"/>
      <c r="B49" s="441"/>
      <c r="C49" s="582">
        <f>IF(H49,INDEX(passrates,I49,2+I$7+J49)*(1+'Summary Full Cost'!T$11),0)</f>
        <v>0</v>
      </c>
      <c r="D49" s="496"/>
      <c r="E49" s="590"/>
      <c r="F49" s="584">
        <f t="shared" si="6"/>
        <v>0</v>
      </c>
      <c r="G49" s="497"/>
      <c r="H49" s="105" t="b">
        <f t="shared" si="12"/>
        <v>0</v>
      </c>
      <c r="I49" s="105" t="e">
        <f t="shared" si="13"/>
        <v>#N/A</v>
      </c>
      <c r="J49" s="105">
        <f t="shared" si="14"/>
        <v>0</v>
      </c>
      <c r="K49" s="633"/>
      <c r="L49" s="412"/>
      <c r="M49" s="402">
        <f t="shared" si="11"/>
        <v>0</v>
      </c>
      <c r="N49" s="402">
        <f t="shared" si="10"/>
        <v>0</v>
      </c>
      <c r="O49" s="585"/>
      <c r="P49" s="586"/>
      <c r="Q49" s="586"/>
      <c r="R49" s="586"/>
    </row>
    <row r="50" spans="1:18">
      <c r="A50" s="289"/>
      <c r="B50" s="441"/>
      <c r="C50" s="582">
        <f>IF(H50,INDEX(passrates,I50,2+I$7+J50)*(1+'Summary Full Cost'!T$11),0)</f>
        <v>0</v>
      </c>
      <c r="D50" s="496"/>
      <c r="E50" s="590"/>
      <c r="F50" s="584">
        <f t="shared" si="6"/>
        <v>0</v>
      </c>
      <c r="G50" s="497"/>
      <c r="H50" s="105" t="b">
        <f t="shared" si="12"/>
        <v>0</v>
      </c>
      <c r="I50" s="105" t="e">
        <f t="shared" si="13"/>
        <v>#N/A</v>
      </c>
      <c r="J50" s="105">
        <f t="shared" si="14"/>
        <v>0</v>
      </c>
      <c r="K50" s="633"/>
      <c r="L50" s="412"/>
      <c r="M50" s="402">
        <f t="shared" si="11"/>
        <v>0</v>
      </c>
      <c r="N50" s="402">
        <f t="shared" si="10"/>
        <v>0</v>
      </c>
      <c r="O50" s="585"/>
      <c r="P50" s="586"/>
      <c r="Q50" s="586"/>
      <c r="R50" s="586"/>
    </row>
    <row r="51" spans="1:18">
      <c r="A51" s="289"/>
      <c r="B51" s="441"/>
      <c r="C51" s="582">
        <f>IF(H51,INDEX(passrates,I51,2+I$7+J51)*(1+'Summary Full Cost'!T$11),0)</f>
        <v>0</v>
      </c>
      <c r="D51" s="496"/>
      <c r="E51" s="590"/>
      <c r="F51" s="584">
        <f t="shared" si="6"/>
        <v>0</v>
      </c>
      <c r="G51" s="497"/>
      <c r="H51" s="105" t="b">
        <f t="shared" si="12"/>
        <v>0</v>
      </c>
      <c r="I51" s="105" t="e">
        <f t="shared" si="13"/>
        <v>#N/A</v>
      </c>
      <c r="J51" s="105">
        <f t="shared" si="14"/>
        <v>0</v>
      </c>
      <c r="K51" s="633"/>
      <c r="L51" s="412"/>
      <c r="M51" s="402">
        <f t="shared" si="11"/>
        <v>0</v>
      </c>
      <c r="N51" s="402">
        <f t="shared" si="10"/>
        <v>0</v>
      </c>
      <c r="O51" s="585"/>
      <c r="P51" s="586"/>
      <c r="Q51" s="586"/>
      <c r="R51" s="586"/>
    </row>
    <row r="52" spans="1:18">
      <c r="A52" s="289"/>
      <c r="B52" s="441"/>
      <c r="C52" s="582">
        <f>IF(H52,INDEX(passrates,I52,2+I$7+J52)*(1+'Summary Full Cost'!T$11),0)</f>
        <v>0</v>
      </c>
      <c r="D52" s="496"/>
      <c r="E52" s="590"/>
      <c r="F52" s="584">
        <f t="shared" si="6"/>
        <v>0</v>
      </c>
      <c r="G52" s="497"/>
      <c r="H52" s="105" t="b">
        <f t="shared" si="12"/>
        <v>0</v>
      </c>
      <c r="I52" s="105" t="e">
        <f t="shared" si="13"/>
        <v>#N/A</v>
      </c>
      <c r="J52" s="105">
        <f t="shared" si="14"/>
        <v>0</v>
      </c>
      <c r="K52" s="633"/>
      <c r="L52" s="412"/>
      <c r="M52" s="402">
        <f t="shared" si="11"/>
        <v>0</v>
      </c>
      <c r="N52" s="402">
        <f t="shared" si="10"/>
        <v>0</v>
      </c>
      <c r="O52" s="585"/>
      <c r="P52" s="586"/>
      <c r="Q52" s="586"/>
      <c r="R52" s="586"/>
    </row>
    <row r="53" spans="1:18">
      <c r="A53" s="289"/>
      <c r="B53" s="441"/>
      <c r="C53" s="582">
        <f>IF(H53,INDEX(passrates,I53,2+I$7+J53)*(1+'Summary Full Cost'!T$11),0)</f>
        <v>0</v>
      </c>
      <c r="D53" s="496"/>
      <c r="E53" s="590"/>
      <c r="F53" s="584">
        <f t="shared" si="6"/>
        <v>0</v>
      </c>
      <c r="G53" s="497"/>
      <c r="H53" s="105" t="b">
        <f t="shared" si="12"/>
        <v>0</v>
      </c>
      <c r="I53" s="105" t="e">
        <f t="shared" si="13"/>
        <v>#N/A</v>
      </c>
      <c r="J53" s="105">
        <f t="shared" si="14"/>
        <v>0</v>
      </c>
      <c r="K53" s="633"/>
      <c r="L53" s="412"/>
      <c r="M53" s="402">
        <f t="shared" si="11"/>
        <v>0</v>
      </c>
      <c r="N53" s="402">
        <f t="shared" si="10"/>
        <v>0</v>
      </c>
      <c r="O53" s="585"/>
      <c r="P53" s="586"/>
      <c r="Q53" s="586"/>
      <c r="R53" s="586"/>
    </row>
    <row r="54" spans="1:18">
      <c r="A54" s="289"/>
      <c r="B54" s="441"/>
      <c r="C54" s="582">
        <f>IF(H54,INDEX(passrates,I54,2+I$7+J54)*(1+'Summary Full Cost'!T$11),0)</f>
        <v>0</v>
      </c>
      <c r="D54" s="496"/>
      <c r="E54" s="590"/>
      <c r="F54" s="584">
        <f t="shared" si="6"/>
        <v>0</v>
      </c>
      <c r="G54" s="497"/>
      <c r="H54" s="105" t="b">
        <f t="shared" ref="H54:H59" si="15">AND(ISTEXT(B54), ISTEXT(D54))</f>
        <v>0</v>
      </c>
      <c r="I54" s="105" t="e">
        <f t="shared" ref="I54:I59" si="16">MATCH(B54,supportstaff,0)</f>
        <v>#N/A</v>
      </c>
      <c r="J54" s="105">
        <f t="shared" ref="J54:J59" si="17">IF(H54,VLOOKUP(D54,unitsindex,2,0),0)</f>
        <v>0</v>
      </c>
      <c r="K54" s="633"/>
      <c r="L54" s="412"/>
      <c r="M54" s="402">
        <f t="shared" si="11"/>
        <v>0</v>
      </c>
      <c r="N54" s="402">
        <f t="shared" si="10"/>
        <v>0</v>
      </c>
      <c r="O54" s="585"/>
      <c r="P54" s="586"/>
      <c r="Q54" s="586"/>
      <c r="R54" s="586"/>
    </row>
    <row r="55" spans="1:18">
      <c r="A55" s="289"/>
      <c r="B55" s="441"/>
      <c r="C55" s="582">
        <f>IF(H55,INDEX(passrates,I55,2+I$7+J55)*(1+'Summary Full Cost'!T$11),0)</f>
        <v>0</v>
      </c>
      <c r="D55" s="496"/>
      <c r="E55" s="590"/>
      <c r="F55" s="584">
        <f t="shared" si="6"/>
        <v>0</v>
      </c>
      <c r="G55" s="497"/>
      <c r="H55" s="105" t="b">
        <f t="shared" si="15"/>
        <v>0</v>
      </c>
      <c r="I55" s="105" t="e">
        <f t="shared" si="16"/>
        <v>#N/A</v>
      </c>
      <c r="J55" s="105">
        <f t="shared" si="17"/>
        <v>0</v>
      </c>
      <c r="K55" s="633"/>
      <c r="L55" s="412"/>
      <c r="M55" s="402">
        <f t="shared" si="11"/>
        <v>0</v>
      </c>
      <c r="N55" s="402">
        <f t="shared" si="10"/>
        <v>0</v>
      </c>
      <c r="O55" s="585"/>
      <c r="P55" s="586"/>
      <c r="Q55" s="586"/>
      <c r="R55" s="586"/>
    </row>
    <row r="56" spans="1:18">
      <c r="A56" s="289"/>
      <c r="B56" s="441"/>
      <c r="C56" s="582">
        <f>IF(H56,INDEX(passrates,I56,2+I$7+J56)*(1+'Summary Full Cost'!T$11),0)</f>
        <v>0</v>
      </c>
      <c r="D56" s="496"/>
      <c r="E56" s="590"/>
      <c r="F56" s="584">
        <f t="shared" si="6"/>
        <v>0</v>
      </c>
      <c r="G56" s="497"/>
      <c r="H56" s="105" t="b">
        <f t="shared" si="15"/>
        <v>0</v>
      </c>
      <c r="I56" s="105" t="e">
        <f t="shared" si="16"/>
        <v>#N/A</v>
      </c>
      <c r="J56" s="105">
        <f t="shared" si="17"/>
        <v>0</v>
      </c>
      <c r="K56" s="633"/>
      <c r="L56" s="412"/>
      <c r="M56" s="402">
        <f t="shared" si="11"/>
        <v>0</v>
      </c>
      <c r="N56" s="402">
        <f t="shared" si="10"/>
        <v>0</v>
      </c>
      <c r="O56" s="585"/>
      <c r="P56" s="586"/>
      <c r="Q56" s="586"/>
      <c r="R56" s="586"/>
    </row>
    <row r="57" spans="1:18">
      <c r="A57" s="289"/>
      <c r="B57" s="441"/>
      <c r="C57" s="582">
        <f>IF(H57,INDEX(passrates,I57,2+I$7+J57)*(1+'Summary Full Cost'!T$11),0)</f>
        <v>0</v>
      </c>
      <c r="D57" s="496"/>
      <c r="E57" s="590"/>
      <c r="F57" s="678">
        <f t="shared" si="6"/>
        <v>0</v>
      </c>
      <c r="G57" s="497"/>
      <c r="H57" s="105" t="b">
        <f t="shared" si="15"/>
        <v>0</v>
      </c>
      <c r="I57" s="105" t="e">
        <f t="shared" si="16"/>
        <v>#N/A</v>
      </c>
      <c r="J57" s="105">
        <f t="shared" si="17"/>
        <v>0</v>
      </c>
      <c r="K57" s="633"/>
      <c r="L57" s="412"/>
      <c r="M57" s="402">
        <f t="shared" si="11"/>
        <v>0</v>
      </c>
      <c r="N57" s="402">
        <f t="shared" si="10"/>
        <v>0</v>
      </c>
      <c r="O57" s="585"/>
      <c r="P57" s="586"/>
      <c r="Q57" s="586"/>
      <c r="R57" s="586"/>
    </row>
    <row r="58" spans="1:18">
      <c r="A58" s="289"/>
      <c r="B58" s="386" t="s">
        <v>107</v>
      </c>
      <c r="C58" s="440"/>
      <c r="D58" s="496"/>
      <c r="E58" s="590"/>
      <c r="F58" s="678">
        <f>C58</f>
        <v>0</v>
      </c>
      <c r="G58" s="497"/>
      <c r="H58" s="105" t="b">
        <f t="shared" si="15"/>
        <v>0</v>
      </c>
      <c r="I58" s="105" t="e">
        <f t="shared" si="16"/>
        <v>#N/A</v>
      </c>
      <c r="J58" s="105">
        <f t="shared" si="17"/>
        <v>0</v>
      </c>
      <c r="K58" s="633"/>
      <c r="L58" s="412"/>
      <c r="M58" s="402">
        <f>IF(L58="Yes",F58*1,F58*0)</f>
        <v>0</v>
      </c>
      <c r="N58" s="402">
        <f t="shared" si="10"/>
        <v>0</v>
      </c>
      <c r="O58" s="585"/>
      <c r="P58" s="586"/>
      <c r="Q58" s="586"/>
      <c r="R58" s="586"/>
    </row>
    <row r="59" spans="1:18">
      <c r="A59" s="289"/>
      <c r="B59" s="387" t="s">
        <v>118</v>
      </c>
      <c r="C59" s="440"/>
      <c r="D59" s="496"/>
      <c r="E59" s="590"/>
      <c r="F59" s="678">
        <f>C59</f>
        <v>0</v>
      </c>
      <c r="G59" s="160"/>
      <c r="H59" s="105" t="b">
        <f t="shared" si="15"/>
        <v>0</v>
      </c>
      <c r="I59" s="105" t="e">
        <f t="shared" si="16"/>
        <v>#N/A</v>
      </c>
      <c r="J59" s="105">
        <f t="shared" si="17"/>
        <v>0</v>
      </c>
      <c r="K59" s="633"/>
      <c r="L59" s="412"/>
      <c r="M59" s="402">
        <f>IF(L59="Yes",F59*1,F59*0)</f>
        <v>0</v>
      </c>
      <c r="N59" s="402">
        <f t="shared" si="10"/>
        <v>0</v>
      </c>
      <c r="O59" s="585"/>
      <c r="P59" s="586"/>
      <c r="Q59" s="586"/>
      <c r="R59" s="586"/>
    </row>
    <row r="60" spans="1:18" ht="17" customHeight="1">
      <c r="A60" s="105"/>
      <c r="B60" s="283" t="s">
        <v>166</v>
      </c>
      <c r="C60" s="336"/>
      <c r="D60" s="352"/>
      <c r="E60" s="267"/>
      <c r="F60" s="637">
        <f>SUM(F39:F59)</f>
        <v>0</v>
      </c>
      <c r="G60" s="286"/>
      <c r="H60" s="287"/>
      <c r="I60" s="287"/>
      <c r="J60" s="287"/>
      <c r="K60" s="287"/>
      <c r="L60" s="297"/>
      <c r="M60" s="265">
        <f>SUM(M39:M59)</f>
        <v>0</v>
      </c>
      <c r="N60" s="266">
        <f>SUM(N39:N59)</f>
        <v>0</v>
      </c>
      <c r="O60" s="634"/>
      <c r="P60" s="585"/>
      <c r="Q60" s="261">
        <f>N60/('Summary Full Cost'!$T$11+1)</f>
        <v>0</v>
      </c>
      <c r="R60" s="588">
        <f>N60-Q60</f>
        <v>0</v>
      </c>
    </row>
    <row r="61" spans="1:18" s="177" customFormat="1" ht="17" customHeight="1">
      <c r="A61" s="447"/>
      <c r="B61" s="297"/>
      <c r="C61" s="297"/>
      <c r="D61" s="353"/>
      <c r="E61" s="297"/>
      <c r="F61" s="354"/>
      <c r="G61" s="297"/>
      <c r="H61" s="355"/>
      <c r="I61" s="355"/>
      <c r="J61" s="447"/>
      <c r="K61" s="447"/>
      <c r="L61" s="447"/>
      <c r="M61" s="447"/>
      <c r="N61" s="296"/>
      <c r="O61" s="600"/>
      <c r="P61" s="289"/>
      <c r="Q61" s="447"/>
      <c r="R61" s="635"/>
    </row>
    <row r="62" spans="1:18" s="177" customFormat="1" ht="17" customHeight="1">
      <c r="A62" s="447"/>
      <c r="B62" s="290" t="s">
        <v>123</v>
      </c>
      <c r="C62" s="388"/>
      <c r="D62" s="389"/>
      <c r="E62" s="388"/>
      <c r="F62" s="405">
        <f>+F35+F60</f>
        <v>0</v>
      </c>
      <c r="G62" s="356"/>
      <c r="H62" s="294"/>
      <c r="I62" s="294"/>
      <c r="J62" s="355"/>
      <c r="K62" s="355"/>
      <c r="L62" s="295"/>
      <c r="M62" s="296"/>
      <c r="N62" s="296"/>
      <c r="O62" s="297"/>
      <c r="P62" s="289"/>
      <c r="Q62" s="447"/>
      <c r="R62" s="635"/>
    </row>
    <row r="63" spans="1:18" s="177" customFormat="1" ht="17" customHeight="1">
      <c r="A63" s="447"/>
      <c r="B63" s="298" t="s">
        <v>124</v>
      </c>
      <c r="C63" s="605"/>
      <c r="D63" s="606"/>
      <c r="E63" s="605"/>
      <c r="F63" s="607">
        <f>M35+M60</f>
        <v>0</v>
      </c>
      <c r="G63" s="289"/>
      <c r="H63" s="447"/>
      <c r="I63" s="447"/>
      <c r="J63" s="447"/>
      <c r="K63" s="447"/>
      <c r="L63" s="300"/>
      <c r="M63" s="301"/>
      <c r="N63" s="385"/>
      <c r="O63" s="289"/>
      <c r="P63" s="289"/>
      <c r="Q63" s="447"/>
      <c r="R63" s="635"/>
    </row>
    <row r="64" spans="1:18" s="177" customFormat="1" ht="17" customHeight="1">
      <c r="A64" s="447"/>
      <c r="B64" s="299" t="s">
        <v>125</v>
      </c>
      <c r="C64" s="608"/>
      <c r="D64" s="609"/>
      <c r="E64" s="608"/>
      <c r="F64" s="610">
        <f>N35+N60</f>
        <v>0</v>
      </c>
      <c r="G64" s="289"/>
      <c r="H64" s="447"/>
      <c r="I64" s="447"/>
      <c r="J64" s="447"/>
      <c r="K64" s="447"/>
      <c r="L64" s="390"/>
      <c r="M64" s="302"/>
      <c r="N64" s="385"/>
      <c r="O64" s="289"/>
      <c r="P64" s="289"/>
      <c r="Q64" s="447"/>
      <c r="R64" s="635"/>
    </row>
    <row r="65" spans="1:19" s="177" customFormat="1" ht="17" customHeight="1">
      <c r="A65" s="447"/>
      <c r="B65" s="289"/>
      <c r="C65" s="289"/>
      <c r="D65" s="599"/>
      <c r="E65" s="289"/>
      <c r="F65" s="600"/>
      <c r="G65" s="289"/>
      <c r="H65" s="447"/>
      <c r="I65" s="447"/>
      <c r="J65" s="447"/>
      <c r="K65" s="447"/>
      <c r="L65" s="390"/>
      <c r="M65" s="302"/>
      <c r="N65" s="385"/>
      <c r="O65" s="289"/>
      <c r="P65" s="289"/>
      <c r="Q65" s="447"/>
      <c r="R65" s="635"/>
      <c r="S65" s="447"/>
    </row>
    <row r="66" spans="1:19" s="177" customFormat="1" ht="16.5" customHeight="1">
      <c r="A66" s="447"/>
      <c r="B66" s="289"/>
      <c r="C66" s="289"/>
      <c r="D66" s="599"/>
      <c r="E66" s="289"/>
      <c r="F66" s="600"/>
      <c r="G66" s="289"/>
      <c r="H66" s="447"/>
      <c r="I66" s="447"/>
      <c r="J66" s="447"/>
      <c r="K66" s="447"/>
      <c r="L66" s="301"/>
      <c r="M66" s="302"/>
      <c r="N66" s="385"/>
      <c r="O66" s="289"/>
      <c r="P66" s="289"/>
      <c r="Q66" s="447"/>
      <c r="R66" s="635"/>
      <c r="S66" s="447"/>
    </row>
    <row r="67" spans="1:19" s="171" customFormat="1" ht="19" customHeight="1">
      <c r="A67" s="304"/>
      <c r="B67" s="791" t="s">
        <v>126</v>
      </c>
      <c r="C67" s="792"/>
      <c r="D67" s="792"/>
      <c r="E67" s="792"/>
      <c r="F67" s="792"/>
      <c r="G67" s="660"/>
      <c r="H67" s="656"/>
      <c r="I67" s="656"/>
      <c r="J67" s="656"/>
      <c r="L67" s="307"/>
      <c r="M67" s="358"/>
      <c r="N67" s="307"/>
      <c r="O67" s="307"/>
      <c r="S67" s="171" t="s">
        <v>170</v>
      </c>
    </row>
    <row r="68" spans="1:19" s="171" customFormat="1" ht="19" customHeight="1">
      <c r="A68" s="304"/>
      <c r="B68" s="391"/>
      <c r="C68" s="392" t="s">
        <v>127</v>
      </c>
      <c r="D68" s="392"/>
      <c r="E68" s="392" t="s">
        <v>128</v>
      </c>
      <c r="F68" s="393"/>
      <c r="G68" s="660"/>
      <c r="H68" s="656"/>
      <c r="I68" s="656"/>
      <c r="J68" s="656"/>
      <c r="L68" s="307"/>
      <c r="M68" s="358"/>
      <c r="N68" s="307"/>
      <c r="O68" s="307"/>
    </row>
    <row r="69" spans="1:19" s="171" customFormat="1" ht="19" customHeight="1">
      <c r="A69" s="304"/>
      <c r="B69" s="445" t="s">
        <v>129</v>
      </c>
      <c r="C69" s="392"/>
      <c r="D69" s="392"/>
      <c r="E69" s="392">
        <v>1</v>
      </c>
      <c r="F69" s="406">
        <f>C69*E69</f>
        <v>0</v>
      </c>
      <c r="G69" s="660"/>
      <c r="H69" s="656"/>
      <c r="I69" s="656"/>
      <c r="J69" s="656"/>
      <c r="L69" s="307"/>
      <c r="M69" s="358"/>
      <c r="N69" s="307"/>
      <c r="O69" s="307"/>
    </row>
    <row r="70" spans="1:19" s="171" customFormat="1" ht="19" customHeight="1">
      <c r="A70" s="304"/>
      <c r="B70" s="185" t="s">
        <v>130</v>
      </c>
      <c r="C70" s="312"/>
      <c r="D70" s="312"/>
      <c r="E70" s="184"/>
      <c r="F70" s="406">
        <f>C70*E70</f>
        <v>0</v>
      </c>
      <c r="K70" s="314"/>
      <c r="L70" s="394"/>
      <c r="M70" s="307"/>
      <c r="N70" s="307"/>
      <c r="O70" s="307"/>
    </row>
    <row r="71" spans="1:19" s="171" customFormat="1" ht="19" customHeight="1">
      <c r="A71" s="304"/>
      <c r="B71" s="185" t="s">
        <v>131</v>
      </c>
      <c r="C71" s="312"/>
      <c r="D71" s="312"/>
      <c r="E71" s="184"/>
      <c r="F71" s="406">
        <f>C71*E71</f>
        <v>0</v>
      </c>
      <c r="K71" s="314"/>
      <c r="L71" s="394"/>
      <c r="M71" s="307"/>
      <c r="N71" s="307"/>
      <c r="O71" s="307"/>
    </row>
    <row r="72" spans="1:19" s="171" customFormat="1" ht="19" customHeight="1">
      <c r="A72" s="304"/>
      <c r="B72" s="395" t="s">
        <v>132</v>
      </c>
      <c r="C72" s="312"/>
      <c r="D72" s="396"/>
      <c r="E72" s="397"/>
      <c r="F72" s="406">
        <f>F69+F70+F71</f>
        <v>0</v>
      </c>
      <c r="K72" s="314"/>
      <c r="L72" s="394"/>
      <c r="M72" s="307"/>
      <c r="N72" s="307"/>
      <c r="O72" s="307"/>
    </row>
    <row r="73" spans="1:19" s="171" customFormat="1" ht="19" customHeight="1">
      <c r="A73" s="304"/>
      <c r="B73" s="320"/>
      <c r="C73" s="314"/>
      <c r="D73" s="321"/>
      <c r="E73" s="322"/>
      <c r="F73" s="314"/>
      <c r="K73" s="314"/>
      <c r="L73" s="394"/>
      <c r="M73" s="307"/>
      <c r="N73" s="307"/>
      <c r="O73" s="307"/>
    </row>
    <row r="74" spans="1:19" s="171" customFormat="1" ht="19" customHeight="1">
      <c r="A74" s="679"/>
      <c r="B74" s="775" t="s">
        <v>438</v>
      </c>
      <c r="C74" s="782"/>
      <c r="D74" s="782"/>
      <c r="E74" s="782"/>
      <c r="F74" s="783"/>
      <c r="G74" s="663"/>
      <c r="K74" s="314"/>
      <c r="L74" s="394"/>
      <c r="M74" s="307"/>
      <c r="N74" s="307"/>
      <c r="O74" s="307"/>
    </row>
    <row r="75" spans="1:19" s="171" customFormat="1" ht="19" customHeight="1">
      <c r="A75" s="304"/>
      <c r="B75" s="775" t="s">
        <v>50</v>
      </c>
      <c r="C75" s="776"/>
      <c r="D75" s="776"/>
      <c r="E75" s="776"/>
      <c r="F75" s="777"/>
      <c r="K75" s="314"/>
      <c r="L75" s="394"/>
      <c r="M75" s="307"/>
      <c r="N75" s="307"/>
      <c r="O75" s="307"/>
    </row>
    <row r="76" spans="1:19" s="171" customFormat="1" ht="19" customHeight="1">
      <c r="A76" s="304"/>
      <c r="B76" s="186" t="s">
        <v>133</v>
      </c>
      <c r="C76" s="774"/>
      <c r="D76" s="767"/>
      <c r="E76" s="767"/>
      <c r="F76" s="314"/>
      <c r="H76" s="314"/>
      <c r="I76" s="314"/>
      <c r="J76" s="314"/>
      <c r="K76" s="314"/>
      <c r="L76" s="328"/>
      <c r="M76" s="398"/>
      <c r="N76" s="307"/>
      <c r="O76" s="307"/>
    </row>
    <row r="77" spans="1:19" s="171" customFormat="1" ht="19" customHeight="1">
      <c r="A77" s="304"/>
      <c r="B77" s="186" t="s">
        <v>134</v>
      </c>
      <c r="C77" s="767"/>
      <c r="D77" s="767"/>
      <c r="E77" s="767"/>
      <c r="F77" s="314"/>
      <c r="H77" s="314"/>
      <c r="I77" s="314"/>
      <c r="J77" s="314"/>
      <c r="K77" s="314"/>
      <c r="L77" s="328"/>
      <c r="M77" s="398"/>
      <c r="N77" s="307"/>
      <c r="O77" s="307"/>
    </row>
    <row r="78" spans="1:19" s="171" customFormat="1" ht="19" customHeight="1">
      <c r="A78" s="304"/>
      <c r="B78" s="186" t="s">
        <v>135</v>
      </c>
      <c r="C78" s="767"/>
      <c r="D78" s="767"/>
      <c r="E78" s="767"/>
      <c r="F78" s="314"/>
      <c r="H78" s="314"/>
      <c r="I78" s="314"/>
      <c r="J78" s="314"/>
      <c r="K78" s="314"/>
      <c r="L78" s="328"/>
      <c r="M78" s="398"/>
      <c r="N78" s="307"/>
      <c r="O78" s="315"/>
    </row>
    <row r="79" spans="1:19" s="171" customFormat="1" ht="19" customHeight="1">
      <c r="A79" s="304"/>
      <c r="B79" s="186" t="s">
        <v>136</v>
      </c>
      <c r="C79" s="767"/>
      <c r="D79" s="767"/>
      <c r="E79" s="767"/>
      <c r="F79" s="314"/>
      <c r="H79" s="314"/>
      <c r="I79" s="314"/>
      <c r="J79" s="314"/>
      <c r="K79" s="314"/>
      <c r="L79" s="328"/>
      <c r="M79" s="398"/>
      <c r="N79" s="307"/>
      <c r="O79" s="315"/>
    </row>
    <row r="80" spans="1:19" s="171" customFormat="1" ht="19" customHeight="1">
      <c r="A80" s="304"/>
      <c r="B80" s="186" t="s">
        <v>137</v>
      </c>
      <c r="C80" s="767"/>
      <c r="D80" s="767"/>
      <c r="E80" s="767"/>
      <c r="F80" s="314"/>
      <c r="H80" s="314"/>
      <c r="I80" s="314"/>
      <c r="J80" s="314"/>
      <c r="K80" s="314"/>
      <c r="L80" s="328"/>
      <c r="M80" s="398"/>
      <c r="N80" s="307"/>
      <c r="O80" s="315"/>
    </row>
    <row r="81" spans="1:15" s="171" customFormat="1" ht="19" customHeight="1">
      <c r="A81" s="304"/>
      <c r="B81" s="186" t="s">
        <v>138</v>
      </c>
      <c r="C81" s="767"/>
      <c r="D81" s="767"/>
      <c r="E81" s="767"/>
      <c r="F81" s="314"/>
      <c r="L81" s="328"/>
      <c r="M81" s="398"/>
      <c r="N81" s="307"/>
      <c r="O81" s="307"/>
    </row>
    <row r="82" spans="1:15" s="171" customFormat="1" ht="19" customHeight="1">
      <c r="A82" s="304"/>
      <c r="B82" s="186" t="s">
        <v>139</v>
      </c>
      <c r="C82" s="767"/>
      <c r="D82" s="767"/>
      <c r="E82" s="767"/>
      <c r="F82" s="314"/>
      <c r="H82" s="313"/>
      <c r="I82" s="313"/>
      <c r="J82" s="313"/>
      <c r="K82" s="313"/>
      <c r="L82" s="328"/>
      <c r="M82" s="398"/>
      <c r="N82" s="307"/>
      <c r="O82" s="307"/>
    </row>
    <row r="83" spans="1:15" s="171" customFormat="1" ht="19" customHeight="1" thickBot="1">
      <c r="A83" s="304"/>
      <c r="B83" s="317" t="s">
        <v>132</v>
      </c>
      <c r="C83" s="323"/>
      <c r="D83" s="323"/>
      <c r="E83" s="323"/>
      <c r="F83" s="340">
        <f>SUM(F76:F82)</f>
        <v>0</v>
      </c>
      <c r="L83" s="328"/>
      <c r="M83" s="398"/>
      <c r="N83" s="307"/>
      <c r="O83" s="307"/>
    </row>
    <row r="84" spans="1:15" s="171" customFormat="1" ht="19" customHeight="1">
      <c r="A84" s="304"/>
      <c r="B84" s="775" t="s">
        <v>51</v>
      </c>
      <c r="C84" s="776"/>
      <c r="D84" s="776"/>
      <c r="E84" s="776"/>
      <c r="F84" s="777"/>
      <c r="K84" s="399"/>
      <c r="L84" s="328"/>
      <c r="M84" s="398"/>
      <c r="N84" s="307"/>
      <c r="O84" s="307"/>
    </row>
    <row r="85" spans="1:15" s="171" customFormat="1" ht="19" customHeight="1">
      <c r="A85" s="304"/>
      <c r="B85" s="186" t="s">
        <v>140</v>
      </c>
      <c r="C85" s="778"/>
      <c r="D85" s="767"/>
      <c r="E85" s="767"/>
      <c r="F85" s="314"/>
      <c r="K85" s="307"/>
      <c r="L85" s="328"/>
      <c r="M85" s="398"/>
      <c r="N85" s="307"/>
      <c r="O85" s="307"/>
    </row>
    <row r="86" spans="1:15" s="171" customFormat="1" ht="19" customHeight="1">
      <c r="A86" s="304"/>
      <c r="B86" s="186" t="s">
        <v>141</v>
      </c>
      <c r="C86" s="767"/>
      <c r="D86" s="767"/>
      <c r="E86" s="767"/>
      <c r="F86" s="314"/>
      <c r="L86" s="328"/>
      <c r="M86" s="398"/>
    </row>
    <row r="87" spans="1:15" s="171" customFormat="1" ht="19" customHeight="1">
      <c r="A87" s="304"/>
      <c r="B87" s="186" t="s">
        <v>142</v>
      </c>
      <c r="C87" s="767"/>
      <c r="D87" s="767"/>
      <c r="E87" s="767"/>
      <c r="F87" s="314"/>
      <c r="L87" s="328"/>
      <c r="M87" s="398"/>
      <c r="N87" s="307"/>
      <c r="O87" s="307"/>
    </row>
    <row r="88" spans="1:15" s="171" customFormat="1" ht="19" customHeight="1">
      <c r="A88" s="304"/>
      <c r="B88" s="186" t="s">
        <v>143</v>
      </c>
      <c r="C88" s="767"/>
      <c r="D88" s="767"/>
      <c r="E88" s="767"/>
      <c r="F88" s="314"/>
      <c r="L88" s="328"/>
      <c r="M88" s="398"/>
      <c r="N88" s="307"/>
      <c r="O88" s="307"/>
    </row>
    <row r="89" spans="1:15" s="171" customFormat="1" ht="19" customHeight="1">
      <c r="A89" s="304"/>
      <c r="B89" s="186" t="s">
        <v>144</v>
      </c>
      <c r="C89" s="767"/>
      <c r="D89" s="767"/>
      <c r="E89" s="767"/>
      <c r="F89" s="314"/>
      <c r="L89" s="328"/>
      <c r="M89" s="398"/>
      <c r="N89" s="307"/>
      <c r="O89" s="307"/>
    </row>
    <row r="90" spans="1:15" s="171" customFormat="1" ht="19" customHeight="1">
      <c r="A90" s="304"/>
      <c r="B90" s="186" t="s">
        <v>145</v>
      </c>
      <c r="C90" s="767"/>
      <c r="D90" s="767"/>
      <c r="E90" s="767"/>
      <c r="F90" s="314"/>
      <c r="K90" s="375"/>
      <c r="L90" s="328"/>
      <c r="M90" s="398"/>
    </row>
    <row r="91" spans="1:15" s="171" customFormat="1" ht="19" customHeight="1">
      <c r="A91" s="304"/>
      <c r="B91" s="186" t="s">
        <v>146</v>
      </c>
      <c r="C91" s="767"/>
      <c r="D91" s="767"/>
      <c r="E91" s="767"/>
      <c r="F91" s="314"/>
      <c r="K91" s="657"/>
      <c r="L91" s="328"/>
      <c r="M91" s="398"/>
    </row>
    <row r="92" spans="1:15" s="171" customFormat="1" ht="19" customHeight="1" thickBot="1">
      <c r="A92" s="304"/>
      <c r="B92" s="317" t="s">
        <v>132</v>
      </c>
      <c r="C92" s="323"/>
      <c r="D92" s="323"/>
      <c r="E92" s="323"/>
      <c r="F92" s="340">
        <f>SUM(F85:F91)</f>
        <v>0</v>
      </c>
      <c r="K92" s="183"/>
      <c r="L92" s="328"/>
      <c r="M92" s="398"/>
    </row>
    <row r="93" spans="1:15" s="171" customFormat="1" ht="19" customHeight="1">
      <c r="A93" s="304"/>
      <c r="B93" s="768" t="s">
        <v>147</v>
      </c>
      <c r="C93" s="769"/>
      <c r="D93" s="769"/>
      <c r="E93" s="769"/>
      <c r="F93" s="770"/>
      <c r="K93" s="183"/>
      <c r="L93" s="328"/>
      <c r="M93" s="398"/>
    </row>
    <row r="94" spans="1:15" s="171" customFormat="1" ht="19" customHeight="1">
      <c r="A94" s="304"/>
      <c r="B94" s="324" t="s">
        <v>148</v>
      </c>
      <c r="C94" s="767"/>
      <c r="D94" s="767"/>
      <c r="E94" s="767"/>
      <c r="F94" s="314"/>
      <c r="L94" s="328"/>
      <c r="M94" s="398"/>
    </row>
    <row r="95" spans="1:15" s="171" customFormat="1" ht="19" customHeight="1">
      <c r="A95" s="304"/>
      <c r="B95" s="324" t="s">
        <v>149</v>
      </c>
      <c r="C95" s="767"/>
      <c r="D95" s="767"/>
      <c r="E95" s="767"/>
      <c r="F95" s="314"/>
      <c r="L95" s="328"/>
      <c r="M95" s="398"/>
    </row>
    <row r="96" spans="1:15" s="171" customFormat="1" ht="19" customHeight="1">
      <c r="A96" s="304"/>
      <c r="B96" s="324" t="s">
        <v>168</v>
      </c>
      <c r="C96" s="767"/>
      <c r="D96" s="767"/>
      <c r="E96" s="767"/>
      <c r="F96" s="314"/>
      <c r="L96" s="328"/>
      <c r="M96" s="398"/>
    </row>
    <row r="97" spans="1:13" s="171" customFormat="1" ht="19" customHeight="1">
      <c r="A97" s="304"/>
      <c r="B97" s="324" t="s">
        <v>151</v>
      </c>
      <c r="C97" s="767"/>
      <c r="D97" s="767"/>
      <c r="E97" s="767"/>
      <c r="F97" s="314"/>
      <c r="L97" s="328"/>
      <c r="M97" s="398"/>
    </row>
    <row r="98" spans="1:13" s="171" customFormat="1" ht="19" customHeight="1">
      <c r="A98" s="304"/>
      <c r="B98" s="324" t="s">
        <v>152</v>
      </c>
      <c r="C98" s="767"/>
      <c r="D98" s="767"/>
      <c r="E98" s="767"/>
      <c r="F98" s="314"/>
      <c r="L98" s="328"/>
      <c r="M98" s="398"/>
    </row>
    <row r="99" spans="1:13" s="171" customFormat="1" ht="19" customHeight="1">
      <c r="A99" s="304"/>
      <c r="B99" s="324" t="s">
        <v>153</v>
      </c>
      <c r="C99" s="767"/>
      <c r="D99" s="767"/>
      <c r="E99" s="767"/>
      <c r="F99" s="314"/>
      <c r="L99" s="328"/>
      <c r="M99" s="398"/>
    </row>
    <row r="100" spans="1:13" s="171" customFormat="1" ht="19" customHeight="1">
      <c r="A100" s="304"/>
      <c r="B100" s="324" t="s">
        <v>154</v>
      </c>
      <c r="C100" s="767"/>
      <c r="D100" s="767"/>
      <c r="E100" s="767"/>
      <c r="F100" s="314"/>
      <c r="L100" s="328"/>
      <c r="M100" s="398"/>
    </row>
    <row r="101" spans="1:13" s="171" customFormat="1" ht="19" customHeight="1">
      <c r="A101" s="304"/>
      <c r="B101" s="324" t="s">
        <v>155</v>
      </c>
      <c r="C101" s="767"/>
      <c r="D101" s="767"/>
      <c r="E101" s="767"/>
      <c r="F101" s="314"/>
      <c r="L101" s="328"/>
      <c r="M101" s="398"/>
    </row>
    <row r="102" spans="1:13" s="171" customFormat="1" ht="19" customHeight="1">
      <c r="A102" s="304"/>
      <c r="B102" s="325" t="s">
        <v>156</v>
      </c>
      <c r="C102" s="767"/>
      <c r="D102" s="767"/>
      <c r="E102" s="767"/>
      <c r="F102" s="314"/>
      <c r="L102" s="328"/>
      <c r="M102" s="398"/>
    </row>
    <row r="103" spans="1:13" s="171" customFormat="1" ht="19" customHeight="1">
      <c r="A103" s="304"/>
      <c r="B103" s="172" t="s">
        <v>157</v>
      </c>
      <c r="C103" s="767"/>
      <c r="D103" s="767"/>
      <c r="E103" s="767"/>
      <c r="F103" s="314"/>
      <c r="L103" s="328"/>
      <c r="M103" s="398"/>
    </row>
    <row r="104" spans="1:13" s="171" customFormat="1" ht="19" customHeight="1">
      <c r="A104" s="304"/>
      <c r="B104" s="172" t="s">
        <v>157</v>
      </c>
      <c r="C104" s="767"/>
      <c r="D104" s="767"/>
      <c r="E104" s="767"/>
      <c r="F104" s="314"/>
      <c r="L104" s="328"/>
      <c r="M104" s="398"/>
    </row>
    <row r="105" spans="1:13" s="171" customFormat="1" ht="19" customHeight="1">
      <c r="A105" s="304"/>
      <c r="B105" s="172" t="s">
        <v>157</v>
      </c>
      <c r="C105" s="767"/>
      <c r="D105" s="767"/>
      <c r="E105" s="767"/>
      <c r="F105" s="314"/>
      <c r="L105" s="328"/>
      <c r="M105" s="398"/>
    </row>
    <row r="106" spans="1:13" s="171" customFormat="1" ht="19" customHeight="1">
      <c r="A106" s="304"/>
      <c r="B106" s="172" t="s">
        <v>157</v>
      </c>
      <c r="C106" s="767"/>
      <c r="D106" s="767"/>
      <c r="E106" s="767"/>
      <c r="F106" s="314"/>
      <c r="L106" s="328"/>
      <c r="M106" s="398"/>
    </row>
    <row r="107" spans="1:13" s="171" customFormat="1" ht="19" customHeight="1">
      <c r="A107" s="304"/>
      <c r="B107" s="172" t="s">
        <v>157</v>
      </c>
      <c r="C107" s="767"/>
      <c r="D107" s="767"/>
      <c r="E107" s="767"/>
      <c r="F107" s="314"/>
      <c r="L107" s="328"/>
      <c r="M107" s="398"/>
    </row>
    <row r="108" spans="1:13" s="171" customFormat="1" ht="19" customHeight="1">
      <c r="A108" s="304"/>
      <c r="B108" s="172" t="s">
        <v>157</v>
      </c>
      <c r="C108" s="767"/>
      <c r="D108" s="767"/>
      <c r="E108" s="767"/>
      <c r="F108" s="314"/>
      <c r="L108" s="328"/>
      <c r="M108" s="398"/>
    </row>
    <row r="109" spans="1:13" s="171" customFormat="1" ht="19" customHeight="1">
      <c r="A109" s="304"/>
      <c r="B109" s="172" t="s">
        <v>157</v>
      </c>
      <c r="C109" s="767"/>
      <c r="D109" s="767"/>
      <c r="E109" s="767"/>
      <c r="F109" s="314"/>
      <c r="L109" s="328"/>
      <c r="M109" s="398"/>
    </row>
    <row r="110" spans="1:13" s="171" customFormat="1" ht="19" customHeight="1">
      <c r="A110" s="304"/>
      <c r="B110" s="172" t="s">
        <v>157</v>
      </c>
      <c r="C110" s="767"/>
      <c r="D110" s="767"/>
      <c r="E110" s="767"/>
      <c r="F110" s="314"/>
      <c r="L110" s="328"/>
      <c r="M110" s="398"/>
    </row>
    <row r="111" spans="1:13" s="171" customFormat="1" ht="19" customHeight="1">
      <c r="A111" s="304"/>
      <c r="B111" s="172" t="s">
        <v>157</v>
      </c>
      <c r="C111" s="767"/>
      <c r="D111" s="767"/>
      <c r="E111" s="767"/>
      <c r="F111" s="314"/>
      <c r="L111" s="328"/>
      <c r="M111" s="398"/>
    </row>
    <row r="112" spans="1:13" s="171" customFormat="1" ht="19" customHeight="1">
      <c r="A112" s="304"/>
      <c r="B112" s="172" t="s">
        <v>157</v>
      </c>
      <c r="C112" s="771"/>
      <c r="D112" s="771"/>
      <c r="E112" s="771"/>
      <c r="F112" s="314"/>
      <c r="L112" s="328"/>
      <c r="M112" s="398"/>
    </row>
    <row r="113" spans="1:13" s="171" customFormat="1" ht="19" customHeight="1" thickBot="1">
      <c r="A113" s="304"/>
      <c r="B113" s="317" t="s">
        <v>132</v>
      </c>
      <c r="C113" s="317"/>
      <c r="D113" s="317"/>
      <c r="E113" s="323"/>
      <c r="F113" s="340">
        <f>SUM(F94:F112)</f>
        <v>0</v>
      </c>
      <c r="L113" s="328"/>
      <c r="M113" s="398"/>
    </row>
    <row r="114" spans="1:13" s="171" customFormat="1" ht="19" customHeight="1">
      <c r="A114" s="304"/>
      <c r="B114" s="787" t="s">
        <v>158</v>
      </c>
      <c r="C114" s="793"/>
      <c r="D114" s="793"/>
      <c r="E114" s="793"/>
      <c r="F114" s="793"/>
      <c r="L114" s="328"/>
      <c r="M114" s="398"/>
    </row>
    <row r="115" spans="1:13" s="171" customFormat="1" ht="19" customHeight="1">
      <c r="A115" s="304"/>
      <c r="B115" s="326" t="s">
        <v>159</v>
      </c>
      <c r="C115" s="772"/>
      <c r="D115" s="767"/>
      <c r="E115" s="767"/>
      <c r="F115" s="314"/>
      <c r="L115" s="328"/>
      <c r="M115" s="398"/>
    </row>
    <row r="116" spans="1:13" s="171" customFormat="1" ht="19" customHeight="1">
      <c r="A116" s="304"/>
      <c r="B116" s="326" t="s">
        <v>160</v>
      </c>
      <c r="C116" s="773"/>
      <c r="D116" s="771"/>
      <c r="E116" s="771"/>
      <c r="F116" s="314"/>
      <c r="L116" s="328"/>
      <c r="M116" s="183"/>
    </row>
    <row r="117" spans="1:13" s="171" customFormat="1" ht="19" customHeight="1" thickBot="1">
      <c r="A117" s="304"/>
      <c r="B117" s="317" t="s">
        <v>132</v>
      </c>
      <c r="C117" s="323"/>
      <c r="D117" s="323"/>
      <c r="E117" s="327"/>
      <c r="F117" s="340">
        <f>SUM(F115:F116)</f>
        <v>0</v>
      </c>
      <c r="L117" s="328"/>
      <c r="M117" s="398"/>
    </row>
    <row r="118" spans="1:13" s="171" customFormat="1" ht="19" customHeight="1">
      <c r="D118" s="660"/>
      <c r="L118" s="328"/>
      <c r="M118" s="398"/>
    </row>
    <row r="119" spans="1:13" s="171" customFormat="1" ht="19" customHeight="1">
      <c r="D119" s="660"/>
      <c r="L119" s="400"/>
      <c r="M119" s="329"/>
    </row>
    <row r="120" spans="1:13" s="171" customFormat="1" ht="19" customHeight="1">
      <c r="B120" s="171" t="s">
        <v>161</v>
      </c>
      <c r="D120" s="660"/>
      <c r="E120" s="304"/>
      <c r="F120" s="341">
        <f>F117+F113+F92+F83+F72+F62</f>
        <v>0</v>
      </c>
      <c r="L120" s="400"/>
      <c r="M120" s="401"/>
    </row>
    <row r="121" spans="1:13" ht="16">
      <c r="A121" s="105"/>
      <c r="B121" s="171" t="s">
        <v>162</v>
      </c>
      <c r="C121" s="171"/>
      <c r="D121" s="171"/>
      <c r="E121" s="304"/>
      <c r="F121" s="588">
        <f>'Summary Full Cost'!G24</f>
        <v>0</v>
      </c>
      <c r="G121" s="105"/>
      <c r="H121" s="105"/>
      <c r="I121" s="105"/>
      <c r="J121" s="105"/>
      <c r="K121" s="105"/>
      <c r="L121" s="105"/>
      <c r="M121" s="566"/>
    </row>
    <row r="122" spans="1:13" ht="17" thickBot="1">
      <c r="A122" s="105"/>
      <c r="B122" s="171" t="s">
        <v>163</v>
      </c>
      <c r="C122" s="171"/>
      <c r="D122" s="171"/>
      <c r="E122" s="304"/>
      <c r="F122" s="588">
        <f>SUM(F120:F121)</f>
        <v>0</v>
      </c>
      <c r="G122" s="105"/>
      <c r="H122" s="105"/>
      <c r="I122" s="105"/>
      <c r="J122" s="105"/>
      <c r="K122" s="105"/>
      <c r="L122" s="105"/>
      <c r="M122" s="566"/>
    </row>
    <row r="123" spans="1:13" ht="17" thickBot="1">
      <c r="A123" s="105"/>
      <c r="B123" s="333" t="s">
        <v>164</v>
      </c>
      <c r="C123" s="173" t="str">
        <f>'Summary Full Cost'!B26</f>
        <v>Yes</v>
      </c>
      <c r="D123" s="174">
        <f>'Summary Full Cost'!C26</f>
        <v>0.15</v>
      </c>
      <c r="E123" s="304"/>
      <c r="F123" s="588">
        <f>F122*D123</f>
        <v>0</v>
      </c>
      <c r="G123" s="105"/>
      <c r="H123" s="105"/>
      <c r="I123" s="105"/>
      <c r="J123" s="105"/>
      <c r="K123" s="105"/>
      <c r="L123" s="105"/>
      <c r="M123" s="566"/>
    </row>
    <row r="124" spans="1:13" ht="16">
      <c r="A124" s="105"/>
      <c r="B124" s="765" t="s">
        <v>57</v>
      </c>
      <c r="C124" s="766"/>
      <c r="D124" s="767"/>
      <c r="E124" s="767"/>
      <c r="F124" s="588">
        <f>F122+F123</f>
        <v>0</v>
      </c>
      <c r="G124" s="105"/>
      <c r="H124" s="105"/>
      <c r="I124" s="105"/>
      <c r="J124" s="105"/>
      <c r="K124" s="105"/>
      <c r="L124" s="105"/>
      <c r="M124" s="566"/>
    </row>
  </sheetData>
  <sheetProtection algorithmName="SHA-512" hashValue="Yh1Ckr9gzHwMj/QRNGW1IJifmYsO9hOn9tPEBsMlsfF2ZgOMScGCREnr1enQWfba1lg0J6dNGmx3Di8584vZSw==" saltValue="9WXZO8TyHbGcKYPTMgGH4Q==" spinCount="100000" sheet="1" formatCells="0" formatColumns="0" formatRows="0"/>
  <customSheetViews>
    <customSheetView guid="{8497B84B-4C7E-43D6-B6B6-9229D6CB0A51}" scale="75" fitToPage="1" hiddenColumns="1" showRuler="0" topLeftCell="A4">
      <selection activeCell="E14" sqref="E14"/>
      <pageMargins left="0" right="0" top="0" bottom="0" header="0" footer="0"/>
      <pageSetup paperSize="9" scale="90" orientation="portrait"/>
      <headerFooter alignWithMargins="0">
        <oddHeader>&amp;LUnversity of Cape Town</oddHeader>
        <oddFooter>&amp;L&amp;D&amp;CMulti-year costing template v3&amp;RPage &amp;P of &amp;N</oddFooter>
      </headerFooter>
    </customSheetView>
  </customSheetViews>
  <mergeCells count="17">
    <mergeCell ref="B124:E124"/>
    <mergeCell ref="A5:G5"/>
    <mergeCell ref="C2:G2"/>
    <mergeCell ref="A37:G38"/>
    <mergeCell ref="C85:E91"/>
    <mergeCell ref="B93:F93"/>
    <mergeCell ref="B67:F67"/>
    <mergeCell ref="C94:E112"/>
    <mergeCell ref="B114:F114"/>
    <mergeCell ref="C115:E116"/>
    <mergeCell ref="B84:F84"/>
    <mergeCell ref="L13:M13"/>
    <mergeCell ref="L7:O7"/>
    <mergeCell ref="A13:G13"/>
    <mergeCell ref="C76:E82"/>
    <mergeCell ref="B75:F75"/>
    <mergeCell ref="B74:F74"/>
  </mergeCells>
  <phoneticPr fontId="3" type="noConversion"/>
  <conditionalFormatting sqref="C123">
    <cfRule type="cellIs" dxfId="6" priority="1" stopIfTrue="1" operator="equal">
      <formula>"VAT Not defined"</formula>
    </cfRule>
  </conditionalFormatting>
  <dataValidations count="9">
    <dataValidation type="decimal" showInputMessage="1" showErrorMessage="1" error="You are using the multi-year template and no more than 12 months can be entered for any one year. Use the single period template if you wish to cost periods of more than 12 months in a single sheet." sqref="C8" xr:uid="{00000000-0002-0000-0700-000000000000}">
      <formula1>0</formula1>
      <formula2>12</formula2>
    </dataValidation>
    <dataValidation type="list" allowBlank="1" showInputMessage="1" showErrorMessage="1" error="pa, /month, /day, or/hour must be chosen from the list " sqref="D39:D59 D15:D33" xr:uid="{00000000-0002-0000-0700-000001000000}">
      <formula1>units</formula1>
    </dataValidation>
    <dataValidation type="list" allowBlank="1" showInputMessage="1" showErrorMessage="1" error="Select (from the drop down list) one of Prof, Assoc Prof,Senior Lecturer, Lecturer, Junior Lecturer, Junior Research Fellow, or Post Doc" sqref="B15:B32" xr:uid="{00000000-0002-0000-0700-000002000000}">
      <formula1>categories</formula1>
    </dataValidation>
    <dataValidation type="list" allowBlank="1" showInputMessage="1" showErrorMessage="1" sqref="B39:B57" xr:uid="{00000000-0002-0000-0700-000003000000}">
      <formula1>supportstaff</formula1>
    </dataValidation>
    <dataValidation type="decimal" allowBlank="1" showInputMessage="1" showErrorMessage="1" error="Must be number 0 or greater" sqref="E15:E33" xr:uid="{00000000-0002-0000-0700-000004000000}">
      <formula1>0</formula1>
      <formula2>99999</formula2>
    </dataValidation>
    <dataValidation type="whole" errorStyle="warning" operator="greaterThanOrEqual" showInputMessage="1" showErrorMessage="1" error="Are you sure that not all staff are using network points? (May be less if some or all staff work off campus.)" sqref="D72:D73" xr:uid="{00000000-0002-0000-0700-000005000000}">
      <formula1>0</formula1>
    </dataValidation>
    <dataValidation type="decimal" errorStyle="warning" operator="greaterThan" allowBlank="1" showInputMessage="1" showErrorMessage="1" error="Are you sure that not all staff are using an on-campus network point?  May be less if some staff are off campus." sqref="E72:E73" xr:uid="{00000000-0002-0000-0700-000006000000}">
      <formula1>#REF!</formula1>
    </dataValidation>
    <dataValidation type="list" allowBlank="1" showInputMessage="1" showErrorMessage="1" error="VAT rates can either be normal rate (14%) or zero rated (0%) if an export contract (for example)" sqref="C123" xr:uid="{00000000-0002-0000-0700-000007000000}">
      <formula1>VAT</formula1>
    </dataValidation>
    <dataValidation type="list" allowBlank="1" showInputMessage="1" showErrorMessage="1" sqref="D123" xr:uid="{00000000-0002-0000-0700-000008000000}">
      <formula1>vatrates</formula1>
    </dataValidation>
  </dataValidations>
  <pageMargins left="0.47" right="0.38" top="1" bottom="1" header="0.5" footer="0.5"/>
  <pageSetup paperSize="9" scale="48" orientation="portrait" r:id="rId1"/>
  <headerFooter alignWithMargins="0">
    <oddHeader>&amp;LUnversity of Cape Town</oddHeader>
    <oddFooter>&amp;L&amp;D&amp;CMulti-year costing template v3&amp;RPage &amp;P of &amp;N</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9000000}">
          <x14:formula1>
            <xm:f>'Lookup Lists'!$A$78:$A$79</xm:f>
          </x14:formula1>
          <xm:sqref>L58:L59</xm:sqref>
        </x14:dataValidation>
        <x14:dataValidation type="list" allowBlank="1" showInputMessage="1" showErrorMessage="1" promptTitle="GOB Staff" xr:uid="{00000000-0002-0000-0700-00000A000000}">
          <x14:formula1>
            <xm:f>'Lookup Lists'!$A$82:$A$83</xm:f>
          </x14:formula1>
          <xm:sqref>L15</xm:sqref>
        </x14:dataValidation>
        <x14:dataValidation type="list" allowBlank="1" showInputMessage="1" showErrorMessage="1" xr:uid="{00000000-0002-0000-0700-00000B000000}">
          <x14:formula1>
            <xm:f>'Lookup Lists'!$A$82:$A$83</xm:f>
          </x14:formula1>
          <xm:sqref>L39:L57 L16:L35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T126"/>
  <sheetViews>
    <sheetView zoomScale="80" zoomScaleNormal="80" workbookViewId="0"/>
  </sheetViews>
  <sheetFormatPr baseColWidth="10" defaultColWidth="8.83203125" defaultRowHeight="14"/>
  <cols>
    <col min="1" max="1" width="3.83203125" style="10" customWidth="1"/>
    <col min="2" max="2" width="52" style="10" customWidth="1"/>
    <col min="3" max="3" width="14.5" style="10" bestFit="1" customWidth="1"/>
    <col min="4" max="4" width="10.83203125" style="197" customWidth="1"/>
    <col min="5" max="5" width="9.5" style="10" customWidth="1"/>
    <col min="6" max="6" width="14.83203125" style="10" customWidth="1"/>
    <col min="7" max="7" width="28.5" style="10" customWidth="1"/>
    <col min="8" max="9" width="8" style="10" hidden="1" customWidth="1"/>
    <col min="10" max="10" width="6.5" style="10" hidden="1" customWidth="1"/>
    <col min="11" max="11" width="3.83203125" style="10" hidden="1" customWidth="1"/>
    <col min="12" max="12" width="29.1640625" style="10" customWidth="1"/>
    <col min="13" max="13" width="14.6640625" style="10" customWidth="1"/>
    <col min="14" max="14" width="22.5" style="10" customWidth="1"/>
    <col min="15" max="15" width="11.5" style="10" customWidth="1"/>
    <col min="16" max="16" width="2.83203125" style="10" customWidth="1"/>
    <col min="17" max="17" width="12.1640625" style="10" hidden="1" customWidth="1"/>
    <col min="18" max="18" width="8.83203125" style="10" hidden="1" customWidth="1"/>
    <col min="19" max="16384" width="8.83203125" style="10"/>
  </cols>
  <sheetData>
    <row r="1" spans="1:18">
      <c r="A1" s="268" t="str">
        <f>CONCATENATE("Year ",C7," of Multi-year contract for:")</f>
        <v>Year 2025 of Multi-year contract for:</v>
      </c>
      <c r="B1" s="560"/>
      <c r="C1" s="561"/>
      <c r="D1" s="661"/>
      <c r="E1" s="105"/>
      <c r="F1" s="105"/>
      <c r="G1" s="105"/>
      <c r="H1" s="105"/>
      <c r="I1" s="105"/>
      <c r="J1" s="105"/>
      <c r="K1" s="105"/>
      <c r="L1" s="105"/>
      <c r="M1" s="105"/>
      <c r="N1" s="105"/>
      <c r="O1" s="105"/>
      <c r="P1" s="105"/>
      <c r="Q1" s="105"/>
      <c r="R1" s="105"/>
    </row>
    <row r="2" spans="1:18">
      <c r="A2" s="105"/>
      <c r="B2" s="562" t="str">
        <f>'Summary Full Cost'!A1</f>
        <v xml:space="preserve">Contract name: </v>
      </c>
      <c r="C2" s="759">
        <f>'Summary Full Cost'!C1</f>
        <v>0</v>
      </c>
      <c r="D2" s="760"/>
      <c r="E2" s="760"/>
      <c r="F2" s="760"/>
      <c r="G2" s="761"/>
      <c r="H2" s="105"/>
      <c r="I2" s="105"/>
      <c r="J2" s="105"/>
      <c r="K2" s="105"/>
      <c r="L2" s="105"/>
      <c r="M2" s="105"/>
      <c r="N2" s="105"/>
      <c r="O2" s="105"/>
      <c r="P2" s="105"/>
      <c r="Q2" s="105"/>
      <c r="R2" s="105"/>
    </row>
    <row r="3" spans="1:18">
      <c r="A3" s="105"/>
      <c r="B3" s="563" t="s">
        <v>71</v>
      </c>
      <c r="C3" s="437" t="str">
        <f>'Summary Full Cost'!C6</f>
        <v>HSC</v>
      </c>
      <c r="D3" s="564" t="s">
        <v>97</v>
      </c>
      <c r="E3" s="437">
        <f>'Summary Full Cost'!C2</f>
        <v>0</v>
      </c>
      <c r="F3" s="564" t="str">
        <f>'Summary Full Cost'!E2</f>
        <v>PI:</v>
      </c>
      <c r="G3" s="437">
        <f>'Summary Full Cost'!F2</f>
        <v>0</v>
      </c>
      <c r="H3" s="105"/>
      <c r="I3" s="105"/>
      <c r="J3" s="105"/>
      <c r="K3" s="105"/>
      <c r="L3" s="105"/>
      <c r="M3" s="105"/>
      <c r="N3" s="105"/>
      <c r="O3" s="105"/>
      <c r="P3" s="105"/>
      <c r="Q3" s="105"/>
      <c r="R3" s="105"/>
    </row>
    <row r="4" spans="1:18" ht="7.5" customHeight="1">
      <c r="A4" s="269"/>
      <c r="B4" s="269"/>
      <c r="C4" s="269"/>
      <c r="D4" s="269"/>
      <c r="E4" s="269"/>
      <c r="F4" s="269"/>
      <c r="G4" s="269"/>
      <c r="H4" s="269"/>
      <c r="I4" s="269"/>
      <c r="J4" s="269"/>
      <c r="K4" s="269"/>
      <c r="L4" s="269"/>
      <c r="M4" s="269"/>
      <c r="N4" s="269"/>
      <c r="O4" s="105"/>
      <c r="P4" s="105"/>
      <c r="Q4" s="105"/>
      <c r="R4" s="105"/>
    </row>
    <row r="5" spans="1:18" ht="28.5" customHeight="1">
      <c r="A5" s="762" t="s">
        <v>98</v>
      </c>
      <c r="B5" s="763"/>
      <c r="C5" s="763"/>
      <c r="D5" s="763"/>
      <c r="E5" s="763"/>
      <c r="F5" s="763"/>
      <c r="G5" s="764"/>
      <c r="H5" s="565"/>
      <c r="I5" s="565"/>
      <c r="J5" s="565"/>
      <c r="K5" s="270"/>
      <c r="L5" s="270"/>
      <c r="M5" s="270"/>
      <c r="N5" s="270"/>
      <c r="O5" s="105"/>
      <c r="P5" s="105"/>
      <c r="Q5" s="105"/>
      <c r="R5" s="105"/>
    </row>
    <row r="6" spans="1:18" ht="7.5" customHeight="1" thickBot="1">
      <c r="A6" s="271"/>
      <c r="B6" s="271"/>
      <c r="C6" s="272"/>
      <c r="D6" s="271"/>
      <c r="E6" s="271"/>
      <c r="F6" s="271"/>
      <c r="G6" s="271"/>
      <c r="H6" s="271"/>
      <c r="I6" s="271"/>
      <c r="J6" s="271"/>
      <c r="K6" s="271"/>
      <c r="L6" s="271"/>
      <c r="M6" s="271"/>
      <c r="N6" s="271"/>
      <c r="O6" s="105"/>
      <c r="P6" s="105"/>
      <c r="Q6" s="105"/>
      <c r="R6" s="105"/>
    </row>
    <row r="7" spans="1:18" ht="14.25" customHeight="1">
      <c r="A7" s="105"/>
      <c r="B7" s="550" t="s">
        <v>99</v>
      </c>
      <c r="C7" s="20">
        <f>'2024'!C7+1</f>
        <v>2025</v>
      </c>
      <c r="D7" s="273"/>
      <c r="E7" s="552"/>
      <c r="F7" s="552"/>
      <c r="G7" s="552"/>
      <c r="H7" s="105">
        <f>C7-'Lookup Lists'!A47+C8/12</f>
        <v>5</v>
      </c>
      <c r="I7" s="566">
        <v>20</v>
      </c>
      <c r="J7" s="566">
        <f>ROUND(I7/5,0)</f>
        <v>4</v>
      </c>
      <c r="K7" s="553"/>
      <c r="L7" s="788" t="s">
        <v>74</v>
      </c>
      <c r="M7" s="789"/>
      <c r="N7" s="789"/>
      <c r="O7" s="790"/>
      <c r="P7" s="553"/>
      <c r="Q7" s="105"/>
      <c r="R7" s="105"/>
    </row>
    <row r="8" spans="1:18" ht="14.25" customHeight="1">
      <c r="A8" s="105"/>
      <c r="B8" s="550" t="s">
        <v>101</v>
      </c>
      <c r="C8" s="106">
        <v>12</v>
      </c>
      <c r="D8" s="567" t="s">
        <v>102</v>
      </c>
      <c r="E8" s="105"/>
      <c r="F8" s="202"/>
      <c r="G8" s="105"/>
      <c r="H8" s="553">
        <f>C7-'Lookup Lists'!A47+1</f>
        <v>5</v>
      </c>
      <c r="I8" s="105"/>
      <c r="J8" s="568">
        <f>C8/12</f>
        <v>1</v>
      </c>
      <c r="K8" s="105"/>
      <c r="L8" s="611">
        <f>'Summary Full Cost'!T9</f>
        <v>1</v>
      </c>
      <c r="M8" s="575" t="s">
        <v>103</v>
      </c>
      <c r="N8" s="575"/>
      <c r="O8" s="612"/>
      <c r="P8" s="105"/>
      <c r="Q8" s="105"/>
      <c r="R8" s="105"/>
    </row>
    <row r="9" spans="1:18" ht="12" customHeight="1">
      <c r="A9" s="105"/>
      <c r="B9" s="550"/>
      <c r="C9" s="105"/>
      <c r="D9" s="661"/>
      <c r="E9" s="105"/>
      <c r="F9" s="105"/>
      <c r="G9" s="105"/>
      <c r="H9" s="105"/>
      <c r="I9" s="105"/>
      <c r="J9" s="105"/>
      <c r="K9" s="105"/>
      <c r="L9" s="611">
        <f>'Summary Full Cost'!T10</f>
        <v>1</v>
      </c>
      <c r="M9" s="575" t="str">
        <f>'Summary Full Cost'!U10</f>
        <v>Academic cost flag 2</v>
      </c>
      <c r="N9" s="613"/>
      <c r="O9" s="577"/>
      <c r="P9" s="105"/>
      <c r="Q9" s="105"/>
      <c r="R9" s="105"/>
    </row>
    <row r="10" spans="1:18" ht="15" thickBot="1">
      <c r="A10" s="105"/>
      <c r="B10" s="105"/>
      <c r="C10" s="105"/>
      <c r="D10" s="661"/>
      <c r="E10" s="105"/>
      <c r="F10" s="105"/>
      <c r="G10" s="105"/>
      <c r="H10" s="201"/>
      <c r="I10" s="201"/>
      <c r="J10" s="201"/>
      <c r="K10" s="275"/>
      <c r="L10" s="574">
        <f>'Summary Full Cost'!T11</f>
        <v>0</v>
      </c>
      <c r="M10" s="575" t="str">
        <f>'Summary Full Cost'!U11</f>
        <v>Mark-up above cost:</v>
      </c>
      <c r="N10" s="576"/>
      <c r="O10" s="577"/>
      <c r="P10" s="105"/>
      <c r="Q10" s="105"/>
      <c r="R10" s="105"/>
    </row>
    <row r="11" spans="1:18" ht="28" hidden="1" customHeight="1">
      <c r="A11" s="105"/>
      <c r="B11" s="274"/>
      <c r="C11" s="275"/>
      <c r="D11" s="275"/>
      <c r="E11" s="275"/>
      <c r="F11" s="275"/>
      <c r="G11" s="275"/>
      <c r="H11" s="275"/>
      <c r="I11" s="275"/>
      <c r="J11" s="275"/>
      <c r="K11" s="275"/>
      <c r="L11" s="276"/>
      <c r="M11" s="578"/>
      <c r="N11" s="578"/>
      <c r="O11" s="579"/>
      <c r="P11" s="105"/>
      <c r="Q11" s="105"/>
      <c r="R11" s="105"/>
    </row>
    <row r="12" spans="1:18" ht="28" hidden="1" customHeight="1" thickBot="1">
      <c r="A12" s="105"/>
      <c r="B12" s="274"/>
      <c r="C12" s="275"/>
      <c r="D12" s="275"/>
      <c r="E12" s="275"/>
      <c r="F12" s="275"/>
      <c r="G12" s="275"/>
      <c r="H12" s="275"/>
      <c r="I12" s="275"/>
      <c r="J12" s="275"/>
      <c r="K12" s="275"/>
      <c r="L12" s="276"/>
      <c r="M12" s="578"/>
      <c r="N12" s="578"/>
      <c r="O12" s="579"/>
      <c r="P12" s="105"/>
      <c r="Q12" s="105"/>
      <c r="R12" s="105"/>
    </row>
    <row r="13" spans="1:18" ht="31" customHeight="1" thickBot="1">
      <c r="A13" s="756" t="s">
        <v>165</v>
      </c>
      <c r="B13" s="757"/>
      <c r="C13" s="757"/>
      <c r="D13" s="757"/>
      <c r="E13" s="757"/>
      <c r="F13" s="757"/>
      <c r="G13" s="758"/>
      <c r="H13" s="659"/>
      <c r="I13" s="659" t="s">
        <v>105</v>
      </c>
      <c r="J13" s="580" t="s">
        <v>106</v>
      </c>
      <c r="K13" s="105"/>
      <c r="L13" s="749" t="s">
        <v>107</v>
      </c>
      <c r="M13" s="750"/>
      <c r="N13" s="658" t="s">
        <v>108</v>
      </c>
      <c r="O13" s="407"/>
      <c r="P13" s="105"/>
      <c r="Q13" s="105"/>
      <c r="R13" s="105"/>
    </row>
    <row r="14" spans="1:18" ht="14" customHeight="1">
      <c r="A14" s="277"/>
      <c r="B14" s="278" t="s">
        <v>109</v>
      </c>
      <c r="C14" s="279" t="s">
        <v>110</v>
      </c>
      <c r="D14" s="279" t="s">
        <v>111</v>
      </c>
      <c r="E14" s="279" t="s">
        <v>112</v>
      </c>
      <c r="F14" s="279" t="s">
        <v>55</v>
      </c>
      <c r="G14" s="279" t="s">
        <v>113</v>
      </c>
      <c r="H14" s="277"/>
      <c r="I14" s="581" t="s">
        <v>105</v>
      </c>
      <c r="J14" s="581" t="s">
        <v>106</v>
      </c>
      <c r="K14" s="105"/>
      <c r="L14" s="280" t="s">
        <v>114</v>
      </c>
      <c r="M14" s="281"/>
      <c r="N14" s="281"/>
      <c r="O14" s="579"/>
      <c r="P14" s="105"/>
      <c r="Q14" s="105"/>
      <c r="R14" s="105"/>
    </row>
    <row r="15" spans="1:18">
      <c r="A15" s="289"/>
      <c r="B15" s="441"/>
      <c r="C15" s="582">
        <f>IF(H15,INDEX(academicrates,I15,J15+I$7)*(1+'Summary Full Cost'!T$11)*'Summary Full Cost'!T$9,0)</f>
        <v>0</v>
      </c>
      <c r="D15" s="496" t="s">
        <v>116</v>
      </c>
      <c r="E15" s="583"/>
      <c r="F15" s="640">
        <f t="shared" ref="F15:F30" si="0">IF(aflag2=1,E15*C15,L15)</f>
        <v>0</v>
      </c>
      <c r="G15" s="160"/>
      <c r="H15" s="105" t="b">
        <f>AND(ISTEXT(B15), ISTEXT(D15))</f>
        <v>0</v>
      </c>
      <c r="I15" s="105" t="e">
        <f>VLOOKUP(B15,categoryindex,2,0)</f>
        <v>#N/A</v>
      </c>
      <c r="J15" s="105">
        <f>IF(H15,VLOOKUP(D15,unitsindex,2,0),0)</f>
        <v>0</v>
      </c>
      <c r="K15" s="105"/>
      <c r="L15" s="412" t="s">
        <v>56</v>
      </c>
      <c r="M15" s="402">
        <f t="shared" ref="M15:M32" si="1">IF(L15="yes",F15*1,F15*0)</f>
        <v>0</v>
      </c>
      <c r="N15" s="402">
        <f>IF(L15="no",F15*1,F15*0)</f>
        <v>0</v>
      </c>
      <c r="O15" s="585"/>
      <c r="P15" s="586"/>
      <c r="Q15" s="586"/>
      <c r="R15" s="586"/>
    </row>
    <row r="16" spans="1:18">
      <c r="A16" s="289"/>
      <c r="B16" s="441"/>
      <c r="C16" s="582">
        <f>IF(H16,INDEX(academicrates,I16,J16+I$7)*(1+'Summary Full Cost'!T$11)*'Summary Full Cost'!T$9,0)</f>
        <v>0</v>
      </c>
      <c r="D16" s="496" t="s">
        <v>116</v>
      </c>
      <c r="E16" s="583"/>
      <c r="F16" s="640">
        <f t="shared" si="0"/>
        <v>0</v>
      </c>
      <c r="G16" s="160"/>
      <c r="H16" s="105" t="b">
        <f>AND(ISTEXT(B16), ISTEXT(D16))</f>
        <v>0</v>
      </c>
      <c r="I16" s="105" t="e">
        <f>VLOOKUP(B16,categoryindex,2,0)</f>
        <v>#N/A</v>
      </c>
      <c r="J16" s="105">
        <f>IF(H16,VLOOKUP(D16,unitsindex,2,0),0)</f>
        <v>0</v>
      </c>
      <c r="K16" s="105"/>
      <c r="L16" s="412" t="s">
        <v>56</v>
      </c>
      <c r="M16" s="402">
        <f t="shared" si="1"/>
        <v>0</v>
      </c>
      <c r="N16" s="402">
        <f t="shared" ref="N16:N32" si="2">IF(L16="no",F16*1,F16*0)</f>
        <v>0</v>
      </c>
      <c r="O16" s="585"/>
      <c r="P16" s="586"/>
      <c r="Q16" s="586"/>
      <c r="R16" s="586"/>
    </row>
    <row r="17" spans="1:19">
      <c r="A17" s="289"/>
      <c r="B17" s="441"/>
      <c r="C17" s="582">
        <f>IF(H17,INDEX(academicrates,I17,J17+I$7)*(1+'Summary Full Cost'!T$11)*'Summary Full Cost'!T$9,0)</f>
        <v>0</v>
      </c>
      <c r="D17" s="496" t="s">
        <v>116</v>
      </c>
      <c r="E17" s="590"/>
      <c r="F17" s="640">
        <f t="shared" si="0"/>
        <v>0</v>
      </c>
      <c r="G17" s="160"/>
      <c r="H17" s="105" t="b">
        <f t="shared" ref="H17:H32" si="3">AND(ISTEXT(B17), ISTEXT(D17))</f>
        <v>0</v>
      </c>
      <c r="I17" s="105" t="e">
        <f t="shared" ref="I17:I32" si="4">VLOOKUP(B17,categoryindex,2,0)</f>
        <v>#N/A</v>
      </c>
      <c r="J17" s="105">
        <f t="shared" ref="J17:J32" si="5">IF(H17,VLOOKUP(D17,unitsindex,2,0),0)</f>
        <v>0</v>
      </c>
      <c r="K17" s="633"/>
      <c r="L17" s="189"/>
      <c r="M17" s="402">
        <f t="shared" si="1"/>
        <v>0</v>
      </c>
      <c r="N17" s="402">
        <f t="shared" si="2"/>
        <v>0</v>
      </c>
      <c r="O17" s="585"/>
      <c r="P17" s="586"/>
      <c r="Q17" s="586"/>
      <c r="R17" s="586"/>
      <c r="S17" s="105"/>
    </row>
    <row r="18" spans="1:19">
      <c r="A18" s="289"/>
      <c r="B18" s="441"/>
      <c r="C18" s="582">
        <f>IF(H18,INDEX(academicrates,I18,J18+I$7)*(1+'Summary Full Cost'!T$11)*'Summary Full Cost'!T$9,0)</f>
        <v>0</v>
      </c>
      <c r="D18" s="496" t="s">
        <v>116</v>
      </c>
      <c r="E18" s="590"/>
      <c r="F18" s="640">
        <f t="shared" si="0"/>
        <v>0</v>
      </c>
      <c r="G18" s="160"/>
      <c r="H18" s="105" t="b">
        <f t="shared" si="3"/>
        <v>0</v>
      </c>
      <c r="I18" s="105" t="e">
        <f t="shared" si="4"/>
        <v>#N/A</v>
      </c>
      <c r="J18" s="105">
        <f t="shared" si="5"/>
        <v>0</v>
      </c>
      <c r="K18" s="633"/>
      <c r="L18" s="189"/>
      <c r="M18" s="402">
        <f t="shared" si="1"/>
        <v>0</v>
      </c>
      <c r="N18" s="402">
        <f t="shared" si="2"/>
        <v>0</v>
      </c>
      <c r="O18" s="585"/>
      <c r="P18" s="586"/>
      <c r="Q18" s="586"/>
      <c r="R18" s="586"/>
      <c r="S18" s="105"/>
    </row>
    <row r="19" spans="1:19">
      <c r="A19" s="289"/>
      <c r="B19" s="441"/>
      <c r="C19" s="582">
        <f>IF(H19,INDEX(academicrates,I19,J19+I$7)*(1+'Summary Full Cost'!T$11)*'Summary Full Cost'!T$9,0)</f>
        <v>0</v>
      </c>
      <c r="D19" s="496" t="s">
        <v>116</v>
      </c>
      <c r="E19" s="590"/>
      <c r="F19" s="640">
        <f t="shared" si="0"/>
        <v>0</v>
      </c>
      <c r="G19" s="160"/>
      <c r="H19" s="105" t="b">
        <f t="shared" si="3"/>
        <v>0</v>
      </c>
      <c r="I19" s="105" t="e">
        <f t="shared" si="4"/>
        <v>#N/A</v>
      </c>
      <c r="J19" s="105">
        <f t="shared" si="5"/>
        <v>0</v>
      </c>
      <c r="K19" s="633"/>
      <c r="L19" s="189"/>
      <c r="M19" s="402">
        <f t="shared" si="1"/>
        <v>0</v>
      </c>
      <c r="N19" s="402">
        <f t="shared" si="2"/>
        <v>0</v>
      </c>
      <c r="O19" s="585"/>
      <c r="P19" s="586"/>
      <c r="Q19" s="586"/>
      <c r="R19" s="586"/>
      <c r="S19" s="105"/>
    </row>
    <row r="20" spans="1:19">
      <c r="A20" s="289"/>
      <c r="B20" s="441"/>
      <c r="C20" s="582">
        <f>IF(H20,INDEX(academicrates,I20,J20+I$7)*(1+'Summary Full Cost'!T$11)*'Summary Full Cost'!T$9,0)</f>
        <v>0</v>
      </c>
      <c r="D20" s="496" t="s">
        <v>116</v>
      </c>
      <c r="E20" s="590"/>
      <c r="F20" s="640">
        <f t="shared" si="0"/>
        <v>0</v>
      </c>
      <c r="G20" s="160"/>
      <c r="H20" s="105" t="b">
        <f t="shared" si="3"/>
        <v>0</v>
      </c>
      <c r="I20" s="105" t="e">
        <f t="shared" si="4"/>
        <v>#N/A</v>
      </c>
      <c r="J20" s="105">
        <f t="shared" si="5"/>
        <v>0</v>
      </c>
      <c r="K20" s="633"/>
      <c r="L20" s="189"/>
      <c r="M20" s="402">
        <f t="shared" si="1"/>
        <v>0</v>
      </c>
      <c r="N20" s="402">
        <f t="shared" si="2"/>
        <v>0</v>
      </c>
      <c r="O20" s="585"/>
      <c r="P20" s="586"/>
      <c r="Q20" s="586"/>
      <c r="R20" s="586"/>
      <c r="S20" s="105"/>
    </row>
    <row r="21" spans="1:19">
      <c r="A21" s="289"/>
      <c r="B21" s="441"/>
      <c r="C21" s="582">
        <f>IF(H21,INDEX(academicrates,I21,J21+I$7)*(1+'Summary Full Cost'!T$11)*'Summary Full Cost'!T$9,0)</f>
        <v>0</v>
      </c>
      <c r="D21" s="496" t="s">
        <v>116</v>
      </c>
      <c r="E21" s="590"/>
      <c r="F21" s="640">
        <f t="shared" si="0"/>
        <v>0</v>
      </c>
      <c r="G21" s="160"/>
      <c r="H21" s="105" t="b">
        <f t="shared" si="3"/>
        <v>0</v>
      </c>
      <c r="I21" s="105" t="e">
        <f t="shared" si="4"/>
        <v>#N/A</v>
      </c>
      <c r="J21" s="105">
        <f t="shared" si="5"/>
        <v>0</v>
      </c>
      <c r="K21" s="633"/>
      <c r="L21" s="189"/>
      <c r="M21" s="402">
        <f t="shared" si="1"/>
        <v>0</v>
      </c>
      <c r="N21" s="402">
        <f t="shared" si="2"/>
        <v>0</v>
      </c>
      <c r="O21" s="585"/>
      <c r="P21" s="586"/>
      <c r="Q21" s="586"/>
      <c r="R21" s="586"/>
      <c r="S21" s="105"/>
    </row>
    <row r="22" spans="1:19">
      <c r="A22" s="289"/>
      <c r="B22" s="441"/>
      <c r="C22" s="582">
        <f>IF(H22,INDEX(academicrates,I22,J22+I$7)*(1+'Summary Full Cost'!T$11)*'Summary Full Cost'!T$9,0)</f>
        <v>0</v>
      </c>
      <c r="D22" s="496" t="s">
        <v>116</v>
      </c>
      <c r="E22" s="590"/>
      <c r="F22" s="640">
        <f t="shared" si="0"/>
        <v>0</v>
      </c>
      <c r="G22" s="160"/>
      <c r="H22" s="105" t="b">
        <f t="shared" si="3"/>
        <v>0</v>
      </c>
      <c r="I22" s="105" t="e">
        <f t="shared" si="4"/>
        <v>#N/A</v>
      </c>
      <c r="J22" s="105">
        <f t="shared" si="5"/>
        <v>0</v>
      </c>
      <c r="K22" s="633"/>
      <c r="L22" s="189"/>
      <c r="M22" s="402">
        <f t="shared" si="1"/>
        <v>0</v>
      </c>
      <c r="N22" s="402">
        <f t="shared" si="2"/>
        <v>0</v>
      </c>
      <c r="O22" s="585"/>
      <c r="P22" s="586"/>
      <c r="Q22" s="586"/>
      <c r="R22" s="586"/>
      <c r="S22" s="105"/>
    </row>
    <row r="23" spans="1:19">
      <c r="A23" s="289"/>
      <c r="B23" s="441"/>
      <c r="C23" s="582">
        <f>IF(H23,INDEX(academicrates,I23,J23+I$7)*(1+'Summary Full Cost'!T$11)*'Summary Full Cost'!T$9,0)</f>
        <v>0</v>
      </c>
      <c r="D23" s="496" t="s">
        <v>116</v>
      </c>
      <c r="E23" s="590"/>
      <c r="F23" s="640">
        <f t="shared" si="0"/>
        <v>0</v>
      </c>
      <c r="G23" s="160"/>
      <c r="H23" s="105" t="b">
        <f t="shared" si="3"/>
        <v>0</v>
      </c>
      <c r="I23" s="105" t="e">
        <f t="shared" si="4"/>
        <v>#N/A</v>
      </c>
      <c r="J23" s="105">
        <f t="shared" si="5"/>
        <v>0</v>
      </c>
      <c r="K23" s="633"/>
      <c r="L23" s="189"/>
      <c r="M23" s="402">
        <f t="shared" si="1"/>
        <v>0</v>
      </c>
      <c r="N23" s="402">
        <f t="shared" si="2"/>
        <v>0</v>
      </c>
      <c r="O23" s="585"/>
      <c r="P23" s="586"/>
      <c r="Q23" s="586"/>
      <c r="R23" s="586"/>
      <c r="S23" s="105"/>
    </row>
    <row r="24" spans="1:19">
      <c r="A24" s="289"/>
      <c r="B24" s="441"/>
      <c r="C24" s="582">
        <f>IF(H24,INDEX(academicrates,I24,J24+I$7)*(1+'Summary Full Cost'!T$11)*'Summary Full Cost'!T$9,0)</f>
        <v>0</v>
      </c>
      <c r="D24" s="496" t="s">
        <v>116</v>
      </c>
      <c r="E24" s="590"/>
      <c r="F24" s="640">
        <f t="shared" si="0"/>
        <v>0</v>
      </c>
      <c r="G24" s="160"/>
      <c r="H24" s="105" t="b">
        <f t="shared" si="3"/>
        <v>0</v>
      </c>
      <c r="I24" s="105" t="e">
        <f t="shared" si="4"/>
        <v>#N/A</v>
      </c>
      <c r="J24" s="105">
        <f t="shared" si="5"/>
        <v>0</v>
      </c>
      <c r="K24" s="633"/>
      <c r="L24" s="189"/>
      <c r="M24" s="402">
        <f t="shared" si="1"/>
        <v>0</v>
      </c>
      <c r="N24" s="402">
        <f t="shared" si="2"/>
        <v>0</v>
      </c>
      <c r="O24" s="585"/>
      <c r="P24" s="586"/>
      <c r="Q24" s="586"/>
      <c r="R24" s="586"/>
      <c r="S24" s="105"/>
    </row>
    <row r="25" spans="1:19">
      <c r="A25" s="289"/>
      <c r="B25" s="441"/>
      <c r="C25" s="582">
        <f>IF(H25,INDEX(academicrates,I25,J25+I$7)*(1+'Summary Full Cost'!T$11)*'Summary Full Cost'!T$9,0)</f>
        <v>0</v>
      </c>
      <c r="D25" s="496" t="s">
        <v>116</v>
      </c>
      <c r="E25" s="590"/>
      <c r="F25" s="640">
        <f t="shared" si="0"/>
        <v>0</v>
      </c>
      <c r="G25" s="160"/>
      <c r="H25" s="105" t="b">
        <f t="shared" si="3"/>
        <v>0</v>
      </c>
      <c r="I25" s="105" t="e">
        <f t="shared" si="4"/>
        <v>#N/A</v>
      </c>
      <c r="J25" s="105">
        <f t="shared" si="5"/>
        <v>0</v>
      </c>
      <c r="K25" s="633"/>
      <c r="L25" s="189"/>
      <c r="M25" s="402">
        <f t="shared" si="1"/>
        <v>0</v>
      </c>
      <c r="N25" s="402">
        <f t="shared" si="2"/>
        <v>0</v>
      </c>
      <c r="O25" s="585"/>
      <c r="P25" s="586"/>
      <c r="Q25" s="586"/>
      <c r="R25" s="586"/>
      <c r="S25" s="105"/>
    </row>
    <row r="26" spans="1:19">
      <c r="A26" s="289"/>
      <c r="B26" s="441"/>
      <c r="C26" s="582">
        <f>IF(H26,INDEX(academicrates,I26,J26+I$7)*(1+'Summary Full Cost'!T$11)*'Summary Full Cost'!T$9,0)</f>
        <v>0</v>
      </c>
      <c r="D26" s="496" t="s">
        <v>116</v>
      </c>
      <c r="E26" s="590"/>
      <c r="F26" s="640">
        <f t="shared" si="0"/>
        <v>0</v>
      </c>
      <c r="G26" s="160"/>
      <c r="H26" s="105" t="b">
        <f t="shared" si="3"/>
        <v>0</v>
      </c>
      <c r="I26" s="105" t="e">
        <f t="shared" si="4"/>
        <v>#N/A</v>
      </c>
      <c r="J26" s="105">
        <f t="shared" si="5"/>
        <v>0</v>
      </c>
      <c r="K26" s="633"/>
      <c r="L26" s="189"/>
      <c r="M26" s="402">
        <f t="shared" si="1"/>
        <v>0</v>
      </c>
      <c r="N26" s="402">
        <f t="shared" si="2"/>
        <v>0</v>
      </c>
      <c r="O26" s="585"/>
      <c r="P26" s="586"/>
      <c r="Q26" s="586"/>
      <c r="R26" s="586"/>
      <c r="S26" s="105"/>
    </row>
    <row r="27" spans="1:19">
      <c r="A27" s="289"/>
      <c r="B27" s="441"/>
      <c r="C27" s="582">
        <f>IF(H27,INDEX(academicrates,I27,J27+I$7)*(1+'Summary Full Cost'!T$11)*'Summary Full Cost'!T$9,0)</f>
        <v>0</v>
      </c>
      <c r="D27" s="496"/>
      <c r="E27" s="590"/>
      <c r="F27" s="640">
        <f t="shared" si="0"/>
        <v>0</v>
      </c>
      <c r="G27" s="160"/>
      <c r="H27" s="105" t="b">
        <f t="shared" si="3"/>
        <v>0</v>
      </c>
      <c r="I27" s="105" t="e">
        <f t="shared" si="4"/>
        <v>#N/A</v>
      </c>
      <c r="J27" s="105">
        <f t="shared" si="5"/>
        <v>0</v>
      </c>
      <c r="K27" s="633"/>
      <c r="L27" s="189"/>
      <c r="M27" s="402">
        <f t="shared" si="1"/>
        <v>0</v>
      </c>
      <c r="N27" s="402">
        <f t="shared" si="2"/>
        <v>0</v>
      </c>
      <c r="O27" s="585"/>
      <c r="P27" s="586"/>
      <c r="Q27" s="586"/>
      <c r="R27" s="586"/>
      <c r="S27" s="105"/>
    </row>
    <row r="28" spans="1:19">
      <c r="A28" s="289"/>
      <c r="B28" s="441"/>
      <c r="C28" s="582">
        <f>IF(H28,INDEX(academicrates,I28,J28+I$7)*(1+'Summary Full Cost'!T$11)*'Summary Full Cost'!T$9,0)</f>
        <v>0</v>
      </c>
      <c r="D28" s="496"/>
      <c r="E28" s="590"/>
      <c r="F28" s="640">
        <f t="shared" si="0"/>
        <v>0</v>
      </c>
      <c r="G28" s="160"/>
      <c r="H28" s="105" t="b">
        <f t="shared" si="3"/>
        <v>0</v>
      </c>
      <c r="I28" s="105" t="e">
        <f t="shared" si="4"/>
        <v>#N/A</v>
      </c>
      <c r="J28" s="105">
        <f t="shared" si="5"/>
        <v>0</v>
      </c>
      <c r="K28" s="633"/>
      <c r="L28" s="189"/>
      <c r="M28" s="402">
        <f t="shared" si="1"/>
        <v>0</v>
      </c>
      <c r="N28" s="402">
        <f t="shared" si="2"/>
        <v>0</v>
      </c>
      <c r="O28" s="585"/>
      <c r="P28" s="586"/>
      <c r="Q28" s="586"/>
      <c r="R28" s="586"/>
      <c r="S28" s="105"/>
    </row>
    <row r="29" spans="1:19">
      <c r="A29" s="289"/>
      <c r="B29" s="441"/>
      <c r="C29" s="582">
        <f>IF(H29,INDEX(academicrates,I29,J29+I$7)*(1+'Summary Full Cost'!T$11)*'Summary Full Cost'!T$9,0)</f>
        <v>0</v>
      </c>
      <c r="D29" s="496"/>
      <c r="E29" s="590"/>
      <c r="F29" s="640">
        <f t="shared" si="0"/>
        <v>0</v>
      </c>
      <c r="G29" s="160"/>
      <c r="H29" s="105" t="b">
        <f t="shared" si="3"/>
        <v>0</v>
      </c>
      <c r="I29" s="105" t="e">
        <f t="shared" si="4"/>
        <v>#N/A</v>
      </c>
      <c r="J29" s="105">
        <f t="shared" si="5"/>
        <v>0</v>
      </c>
      <c r="K29" s="633"/>
      <c r="L29" s="189"/>
      <c r="M29" s="402">
        <f t="shared" si="1"/>
        <v>0</v>
      </c>
      <c r="N29" s="402">
        <f t="shared" si="2"/>
        <v>0</v>
      </c>
      <c r="O29" s="585"/>
      <c r="P29" s="586"/>
      <c r="Q29" s="586"/>
      <c r="R29" s="586"/>
      <c r="S29" s="105"/>
    </row>
    <row r="30" spans="1:19">
      <c r="A30" s="289"/>
      <c r="B30" s="441"/>
      <c r="C30" s="582">
        <f>IF(H30,INDEX(academicrates,I30,J30+I$7)*(1+'Summary Full Cost'!T$11)*'Summary Full Cost'!T$9,0)</f>
        <v>0</v>
      </c>
      <c r="D30" s="496"/>
      <c r="E30" s="590"/>
      <c r="F30" s="640">
        <f t="shared" si="0"/>
        <v>0</v>
      </c>
      <c r="G30" s="160"/>
      <c r="H30" s="105" t="b">
        <f t="shared" si="3"/>
        <v>0</v>
      </c>
      <c r="I30" s="105" t="e">
        <f t="shared" si="4"/>
        <v>#N/A</v>
      </c>
      <c r="J30" s="105">
        <f t="shared" si="5"/>
        <v>0</v>
      </c>
      <c r="K30" s="633"/>
      <c r="L30" s="189"/>
      <c r="M30" s="402">
        <f t="shared" si="1"/>
        <v>0</v>
      </c>
      <c r="N30" s="402">
        <f t="shared" si="2"/>
        <v>0</v>
      </c>
      <c r="O30" s="585"/>
      <c r="P30" s="586"/>
      <c r="Q30" s="586"/>
      <c r="R30" s="586"/>
      <c r="S30" s="105"/>
    </row>
    <row r="31" spans="1:19">
      <c r="A31" s="289"/>
      <c r="B31" s="386" t="s">
        <v>107</v>
      </c>
      <c r="C31" s="440"/>
      <c r="D31" s="496"/>
      <c r="E31" s="590"/>
      <c r="F31" s="641">
        <f>C31</f>
        <v>0</v>
      </c>
      <c r="G31" s="638"/>
      <c r="H31" s="105" t="b">
        <f t="shared" si="3"/>
        <v>0</v>
      </c>
      <c r="I31" s="105" t="e">
        <f t="shared" si="4"/>
        <v>#N/A</v>
      </c>
      <c r="J31" s="105">
        <f t="shared" si="5"/>
        <v>0</v>
      </c>
      <c r="K31" s="633"/>
      <c r="L31" s="189"/>
      <c r="M31" s="402">
        <f t="shared" si="1"/>
        <v>0</v>
      </c>
      <c r="N31" s="402">
        <f t="shared" si="2"/>
        <v>0</v>
      </c>
      <c r="O31" s="585"/>
      <c r="P31" s="586"/>
      <c r="Q31" s="586"/>
      <c r="R31" s="586"/>
      <c r="S31" s="105"/>
    </row>
    <row r="32" spans="1:19">
      <c r="A32" s="289"/>
      <c r="B32" s="387" t="s">
        <v>118</v>
      </c>
      <c r="C32" s="440"/>
      <c r="D32" s="496"/>
      <c r="E32" s="590"/>
      <c r="F32" s="641">
        <f>C32</f>
        <v>0</v>
      </c>
      <c r="G32" s="638"/>
      <c r="H32" s="105" t="b">
        <f t="shared" si="3"/>
        <v>0</v>
      </c>
      <c r="I32" s="105" t="e">
        <f t="shared" si="4"/>
        <v>#N/A</v>
      </c>
      <c r="J32" s="105">
        <f t="shared" si="5"/>
        <v>0</v>
      </c>
      <c r="K32" s="633"/>
      <c r="L32" s="189"/>
      <c r="M32" s="402">
        <f t="shared" si="1"/>
        <v>0</v>
      </c>
      <c r="N32" s="402">
        <f t="shared" si="2"/>
        <v>0</v>
      </c>
      <c r="O32" s="585"/>
      <c r="P32" s="586"/>
      <c r="Q32" s="586"/>
      <c r="R32" s="586"/>
      <c r="S32" s="105"/>
    </row>
    <row r="33" spans="1:20" ht="13" customHeight="1">
      <c r="A33" s="105"/>
      <c r="B33" s="408" t="s">
        <v>119</v>
      </c>
      <c r="C33" s="415"/>
      <c r="D33" s="410"/>
      <c r="E33" s="409"/>
      <c r="F33" s="416">
        <f>SUM(F15:F32)</f>
        <v>0</v>
      </c>
      <c r="G33" s="411"/>
      <c r="H33" s="287"/>
      <c r="I33" s="287"/>
      <c r="J33" s="287"/>
      <c r="K33" s="287"/>
      <c r="L33" s="412"/>
      <c r="M33" s="265">
        <f>SUM(M15:M32)</f>
        <v>0</v>
      </c>
      <c r="N33" s="266">
        <f>SUM(N15:N32)</f>
        <v>0</v>
      </c>
      <c r="O33" s="639">
        <f>+M33+N33-F33</f>
        <v>0</v>
      </c>
      <c r="P33" s="585"/>
      <c r="Q33" s="261">
        <f>N33/('Summary Full Cost'!$T$11+1)</f>
        <v>0</v>
      </c>
      <c r="R33" s="588">
        <f>N33-Q33</f>
        <v>0</v>
      </c>
      <c r="S33" s="105"/>
      <c r="T33" s="105"/>
    </row>
    <row r="34" spans="1:20" ht="24" customHeight="1">
      <c r="A34" s="105"/>
      <c r="B34" s="105"/>
      <c r="C34" s="105"/>
      <c r="D34" s="661"/>
      <c r="E34" s="105"/>
      <c r="F34" s="105"/>
      <c r="G34" s="448"/>
      <c r="H34" s="105"/>
      <c r="I34" s="105"/>
      <c r="J34" s="105"/>
      <c r="K34" s="105"/>
      <c r="L34" s="289"/>
      <c r="M34" s="403"/>
      <c r="N34" s="402"/>
      <c r="O34" s="585"/>
      <c r="P34" s="586"/>
      <c r="Q34" s="586"/>
      <c r="R34" s="586"/>
      <c r="S34" s="105"/>
      <c r="T34" s="105"/>
    </row>
    <row r="35" spans="1:20" ht="10.5" customHeight="1">
      <c r="A35" s="751" t="s">
        <v>120</v>
      </c>
      <c r="B35" s="752"/>
      <c r="C35" s="752"/>
      <c r="D35" s="752"/>
      <c r="E35" s="752"/>
      <c r="F35" s="752"/>
      <c r="G35" s="752"/>
      <c r="H35" s="580"/>
      <c r="I35" s="580"/>
      <c r="J35" s="580"/>
      <c r="K35" s="105"/>
      <c r="L35" s="289"/>
      <c r="M35" s="404"/>
      <c r="N35" s="402"/>
      <c r="O35" s="585"/>
      <c r="P35" s="586"/>
      <c r="Q35" s="586"/>
      <c r="R35" s="586"/>
      <c r="S35" s="105"/>
      <c r="T35" s="105"/>
    </row>
    <row r="36" spans="1:20" ht="11.25" customHeight="1">
      <c r="A36" s="752"/>
      <c r="B36" s="752"/>
      <c r="C36" s="752"/>
      <c r="D36" s="752"/>
      <c r="E36" s="752"/>
      <c r="F36" s="752"/>
      <c r="G36" s="752"/>
      <c r="H36" s="580"/>
      <c r="I36" s="580" t="s">
        <v>105</v>
      </c>
      <c r="J36" s="580" t="s">
        <v>106</v>
      </c>
      <c r="K36" s="105"/>
      <c r="L36" s="289"/>
      <c r="M36" s="404"/>
      <c r="N36" s="380"/>
      <c r="O36" s="585"/>
      <c r="P36" s="586"/>
      <c r="Q36" s="586"/>
      <c r="R36" s="586"/>
      <c r="S36" s="105"/>
      <c r="T36" s="105"/>
    </row>
    <row r="37" spans="1:20">
      <c r="A37" s="289"/>
      <c r="B37" s="441"/>
      <c r="C37" s="582">
        <f>IF(H37,INDEX(passrates,I37,2+I$7+J37)*(1+'Summary Full Cost'!T$11),0)</f>
        <v>0</v>
      </c>
      <c r="D37" s="496" t="s">
        <v>116</v>
      </c>
      <c r="E37" s="583"/>
      <c r="F37" s="584">
        <f t="shared" ref="F37:F55" si="6">IF(aflag2=1,E37*C37,L37)</f>
        <v>0</v>
      </c>
      <c r="G37" s="160"/>
      <c r="H37" s="105" t="b">
        <f t="shared" ref="H37:H41" si="7">AND(ISTEXT(B37), ISTEXT(D37))</f>
        <v>0</v>
      </c>
      <c r="I37" s="105" t="e">
        <f t="shared" ref="I37:I41" si="8">MATCH(B37,supportstaff,0)</f>
        <v>#N/A</v>
      </c>
      <c r="J37" s="105">
        <f t="shared" ref="J37:J41" si="9">IF(H37,VLOOKUP(D37,unitsindex,2,0),0)</f>
        <v>0</v>
      </c>
      <c r="K37" s="105"/>
      <c r="L37" s="412" t="s">
        <v>56</v>
      </c>
      <c r="M37" s="402">
        <f t="shared" ref="M37:M57" si="10">IF(L37="Yes",F37*1,F37*0)</f>
        <v>0</v>
      </c>
      <c r="N37" s="402">
        <f t="shared" ref="N37:N57" si="11">IF(L37="no",F37*1,F37*0)</f>
        <v>0</v>
      </c>
      <c r="O37" s="585"/>
      <c r="P37" s="586"/>
      <c r="Q37" s="586"/>
      <c r="R37" s="586"/>
      <c r="S37" s="105"/>
      <c r="T37" s="105"/>
    </row>
    <row r="38" spans="1:20">
      <c r="A38" s="289"/>
      <c r="B38" s="441"/>
      <c r="C38" s="582">
        <f>IF(H38,INDEX(passrates,I38,2+I$7+J38)*(1+'Summary Full Cost'!T$11),0)</f>
        <v>0</v>
      </c>
      <c r="D38" s="496" t="s">
        <v>116</v>
      </c>
      <c r="E38" s="583"/>
      <c r="F38" s="584">
        <f t="shared" si="6"/>
        <v>0</v>
      </c>
      <c r="G38" s="497"/>
      <c r="H38" s="105" t="b">
        <f t="shared" si="7"/>
        <v>0</v>
      </c>
      <c r="I38" s="105" t="e">
        <f t="shared" si="8"/>
        <v>#N/A</v>
      </c>
      <c r="J38" s="105">
        <f t="shared" si="9"/>
        <v>0</v>
      </c>
      <c r="K38" s="105"/>
      <c r="L38" s="412" t="s">
        <v>56</v>
      </c>
      <c r="M38" s="402">
        <f t="shared" si="10"/>
        <v>0</v>
      </c>
      <c r="N38" s="402">
        <f t="shared" si="11"/>
        <v>0</v>
      </c>
      <c r="O38" s="585"/>
      <c r="P38" s="586"/>
      <c r="Q38" s="586"/>
      <c r="R38" s="586"/>
      <c r="S38" s="105"/>
      <c r="T38" s="105"/>
    </row>
    <row r="39" spans="1:20">
      <c r="A39" s="289"/>
      <c r="B39" s="441"/>
      <c r="C39" s="582">
        <f>IF(H39,INDEX(passrates,I39,2+I$7+J39)*(1+'Summary Full Cost'!T$11),0)</f>
        <v>0</v>
      </c>
      <c r="D39" s="496" t="s">
        <v>116</v>
      </c>
      <c r="E39" s="583"/>
      <c r="F39" s="584">
        <f t="shared" si="6"/>
        <v>0</v>
      </c>
      <c r="G39" s="497"/>
      <c r="H39" s="105" t="b">
        <f t="shared" si="7"/>
        <v>0</v>
      </c>
      <c r="I39" s="105" t="e">
        <f t="shared" si="8"/>
        <v>#N/A</v>
      </c>
      <c r="J39" s="105">
        <f t="shared" si="9"/>
        <v>0</v>
      </c>
      <c r="K39" s="105"/>
      <c r="L39" s="412" t="s">
        <v>56</v>
      </c>
      <c r="M39" s="402">
        <f t="shared" si="10"/>
        <v>0</v>
      </c>
      <c r="N39" s="402">
        <f t="shared" si="11"/>
        <v>0</v>
      </c>
      <c r="O39" s="585"/>
      <c r="P39" s="586"/>
      <c r="Q39" s="586"/>
      <c r="R39" s="586"/>
      <c r="S39" s="105"/>
      <c r="T39" s="105"/>
    </row>
    <row r="40" spans="1:20">
      <c r="A40" s="289"/>
      <c r="B40" s="441"/>
      <c r="C40" s="582">
        <f>IF(H40,INDEX(passrates,I40,2+I$7+J40)*(1+'Summary Full Cost'!T$11),0)</f>
        <v>0</v>
      </c>
      <c r="D40" s="496" t="s">
        <v>116</v>
      </c>
      <c r="E40" s="583"/>
      <c r="F40" s="584">
        <f t="shared" si="6"/>
        <v>0</v>
      </c>
      <c r="G40" s="497"/>
      <c r="H40" s="105" t="b">
        <f t="shared" si="7"/>
        <v>0</v>
      </c>
      <c r="I40" s="105" t="e">
        <f t="shared" si="8"/>
        <v>#N/A</v>
      </c>
      <c r="J40" s="105">
        <f t="shared" si="9"/>
        <v>0</v>
      </c>
      <c r="K40" s="105"/>
      <c r="L40" s="412" t="s">
        <v>56</v>
      </c>
      <c r="M40" s="402">
        <f t="shared" si="10"/>
        <v>0</v>
      </c>
      <c r="N40" s="402">
        <f t="shared" si="11"/>
        <v>0</v>
      </c>
      <c r="O40" s="585"/>
      <c r="P40" s="586"/>
      <c r="Q40" s="586"/>
      <c r="R40" s="586"/>
      <c r="S40" s="105"/>
      <c r="T40" s="105"/>
    </row>
    <row r="41" spans="1:20">
      <c r="A41" s="289"/>
      <c r="B41" s="441"/>
      <c r="C41" s="582">
        <f>IF(H41,INDEX(passrates,I41,2+I$7+J41)*(1+'Summary Full Cost'!T$11),0)</f>
        <v>0</v>
      </c>
      <c r="D41" s="496" t="s">
        <v>116</v>
      </c>
      <c r="E41" s="583"/>
      <c r="F41" s="584">
        <f t="shared" si="6"/>
        <v>0</v>
      </c>
      <c r="G41" s="497"/>
      <c r="H41" s="105" t="b">
        <f t="shared" si="7"/>
        <v>0</v>
      </c>
      <c r="I41" s="105" t="e">
        <f t="shared" si="8"/>
        <v>#N/A</v>
      </c>
      <c r="J41" s="105">
        <f t="shared" si="9"/>
        <v>0</v>
      </c>
      <c r="K41" s="105"/>
      <c r="L41" s="412" t="s">
        <v>56</v>
      </c>
      <c r="M41" s="402">
        <f t="shared" si="10"/>
        <v>0</v>
      </c>
      <c r="N41" s="402">
        <f t="shared" si="11"/>
        <v>0</v>
      </c>
      <c r="O41" s="585"/>
      <c r="P41" s="586"/>
      <c r="Q41" s="586"/>
      <c r="R41" s="586"/>
      <c r="S41" s="105"/>
      <c r="T41" s="105"/>
    </row>
    <row r="42" spans="1:20">
      <c r="A42" s="289"/>
      <c r="B42" s="441"/>
      <c r="C42" s="582">
        <f>IF(H42,INDEX(passrates,I42,2+I$7+J42)*(1+'Summary Full Cost'!T$11),0)</f>
        <v>0</v>
      </c>
      <c r="D42" s="496" t="s">
        <v>116</v>
      </c>
      <c r="E42" s="590"/>
      <c r="F42" s="584">
        <f t="shared" si="6"/>
        <v>0</v>
      </c>
      <c r="G42" s="160"/>
      <c r="H42" s="105" t="b">
        <f t="shared" ref="H42:H57" si="12">AND(ISTEXT(B42), ISTEXT(D42))</f>
        <v>0</v>
      </c>
      <c r="I42" s="105" t="e">
        <f t="shared" ref="I42:I57" si="13">MATCH(B42,supportstaff,0)</f>
        <v>#N/A</v>
      </c>
      <c r="J42" s="105">
        <f t="shared" ref="J42:J57" si="14">IF(H42,VLOOKUP(D42,unitsindex,2,0),0)</f>
        <v>0</v>
      </c>
      <c r="K42" s="633"/>
      <c r="L42" s="412"/>
      <c r="M42" s="402">
        <f t="shared" si="10"/>
        <v>0</v>
      </c>
      <c r="N42" s="402">
        <f t="shared" si="11"/>
        <v>0</v>
      </c>
      <c r="O42" s="585"/>
      <c r="P42" s="586"/>
      <c r="Q42" s="586"/>
      <c r="R42" s="586"/>
      <c r="S42" s="105"/>
      <c r="T42" s="105"/>
    </row>
    <row r="43" spans="1:20">
      <c r="A43" s="289"/>
      <c r="B43" s="441"/>
      <c r="C43" s="582">
        <f>IF(H43,INDEX(passrates,I43,2+I$7+J43)*(1+'Summary Full Cost'!T$11),0)</f>
        <v>0</v>
      </c>
      <c r="D43" s="496" t="s">
        <v>116</v>
      </c>
      <c r="E43" s="590"/>
      <c r="F43" s="584">
        <f t="shared" si="6"/>
        <v>0</v>
      </c>
      <c r="G43" s="160"/>
      <c r="H43" s="105" t="b">
        <f t="shared" si="12"/>
        <v>0</v>
      </c>
      <c r="I43" s="105" t="e">
        <f t="shared" si="13"/>
        <v>#N/A</v>
      </c>
      <c r="J43" s="105">
        <f t="shared" si="14"/>
        <v>0</v>
      </c>
      <c r="K43" s="633"/>
      <c r="L43" s="412"/>
      <c r="M43" s="402">
        <f t="shared" si="10"/>
        <v>0</v>
      </c>
      <c r="N43" s="402">
        <f t="shared" si="11"/>
        <v>0</v>
      </c>
      <c r="O43" s="585"/>
      <c r="P43" s="586"/>
      <c r="Q43" s="586"/>
      <c r="R43" s="586"/>
      <c r="S43" s="105"/>
      <c r="T43" s="105"/>
    </row>
    <row r="44" spans="1:20">
      <c r="A44" s="289"/>
      <c r="B44" s="441"/>
      <c r="C44" s="582">
        <f>IF(H44,INDEX(passrates,I44,2+I$7+J44)*(1+'Summary Full Cost'!T$11),0)</f>
        <v>0</v>
      </c>
      <c r="D44" s="496" t="s">
        <v>116</v>
      </c>
      <c r="E44" s="590"/>
      <c r="F44" s="584">
        <f t="shared" si="6"/>
        <v>0</v>
      </c>
      <c r="G44" s="160"/>
      <c r="H44" s="105" t="b">
        <f t="shared" si="12"/>
        <v>0</v>
      </c>
      <c r="I44" s="105" t="e">
        <f t="shared" si="13"/>
        <v>#N/A</v>
      </c>
      <c r="J44" s="105">
        <f t="shared" si="14"/>
        <v>0</v>
      </c>
      <c r="K44" s="633"/>
      <c r="L44" s="412"/>
      <c r="M44" s="402">
        <f t="shared" si="10"/>
        <v>0</v>
      </c>
      <c r="N44" s="402">
        <f t="shared" si="11"/>
        <v>0</v>
      </c>
      <c r="O44" s="585"/>
      <c r="P44" s="586"/>
      <c r="Q44" s="586"/>
      <c r="R44" s="586"/>
      <c r="S44" s="105"/>
      <c r="T44" s="105"/>
    </row>
    <row r="45" spans="1:20">
      <c r="A45" s="289"/>
      <c r="B45" s="441"/>
      <c r="C45" s="582">
        <f>IF(H45,INDEX(passrates,I45,2+I$7+J45)*(1+'Summary Full Cost'!T$11),0)</f>
        <v>0</v>
      </c>
      <c r="D45" s="496"/>
      <c r="E45" s="590"/>
      <c r="F45" s="584">
        <f t="shared" si="6"/>
        <v>0</v>
      </c>
      <c r="G45" s="160"/>
      <c r="H45" s="105" t="b">
        <f t="shared" si="12"/>
        <v>0</v>
      </c>
      <c r="I45" s="105" t="e">
        <f t="shared" si="13"/>
        <v>#N/A</v>
      </c>
      <c r="J45" s="105">
        <f t="shared" si="14"/>
        <v>0</v>
      </c>
      <c r="K45" s="633"/>
      <c r="L45" s="412"/>
      <c r="M45" s="402">
        <f t="shared" si="10"/>
        <v>0</v>
      </c>
      <c r="N45" s="402">
        <f t="shared" si="11"/>
        <v>0</v>
      </c>
      <c r="O45" s="585"/>
      <c r="P45" s="586"/>
      <c r="Q45" s="586"/>
      <c r="R45" s="586"/>
      <c r="S45" s="105"/>
      <c r="T45" s="105"/>
    </row>
    <row r="46" spans="1:20">
      <c r="A46" s="289"/>
      <c r="B46" s="441"/>
      <c r="C46" s="582">
        <f>IF(H46,INDEX(passrates,I46,2+I$7+J46)*(1+'Summary Full Cost'!T$11),0)</f>
        <v>0</v>
      </c>
      <c r="D46" s="496"/>
      <c r="E46" s="590"/>
      <c r="F46" s="584">
        <f t="shared" si="6"/>
        <v>0</v>
      </c>
      <c r="G46" s="160"/>
      <c r="H46" s="105" t="b">
        <f t="shared" si="12"/>
        <v>0</v>
      </c>
      <c r="I46" s="105" t="e">
        <f t="shared" si="13"/>
        <v>#N/A</v>
      </c>
      <c r="J46" s="105">
        <f t="shared" si="14"/>
        <v>0</v>
      </c>
      <c r="K46" s="633"/>
      <c r="L46" s="412"/>
      <c r="M46" s="402">
        <f t="shared" si="10"/>
        <v>0</v>
      </c>
      <c r="N46" s="402">
        <f t="shared" si="11"/>
        <v>0</v>
      </c>
      <c r="O46" s="585"/>
      <c r="P46" s="586"/>
      <c r="Q46" s="586"/>
      <c r="R46" s="586"/>
      <c r="S46" s="105"/>
      <c r="T46" s="105"/>
    </row>
    <row r="47" spans="1:20">
      <c r="A47" s="289"/>
      <c r="B47" s="441"/>
      <c r="C47" s="582">
        <f>IF(H47,INDEX(passrates,I47,2+I$7+J47)*(1+'Summary Full Cost'!T$11),0)</f>
        <v>0</v>
      </c>
      <c r="D47" s="496"/>
      <c r="E47" s="590"/>
      <c r="F47" s="584">
        <f t="shared" si="6"/>
        <v>0</v>
      </c>
      <c r="G47" s="160"/>
      <c r="H47" s="105" t="b">
        <f t="shared" si="12"/>
        <v>0</v>
      </c>
      <c r="I47" s="105" t="e">
        <f t="shared" si="13"/>
        <v>#N/A</v>
      </c>
      <c r="J47" s="105">
        <f t="shared" si="14"/>
        <v>0</v>
      </c>
      <c r="K47" s="633"/>
      <c r="L47" s="412"/>
      <c r="M47" s="402">
        <f t="shared" si="10"/>
        <v>0</v>
      </c>
      <c r="N47" s="402">
        <f t="shared" si="11"/>
        <v>0</v>
      </c>
      <c r="O47" s="585"/>
      <c r="P47" s="586"/>
      <c r="Q47" s="586"/>
      <c r="R47" s="586"/>
      <c r="S47" s="105"/>
      <c r="T47" s="105"/>
    </row>
    <row r="48" spans="1:20">
      <c r="A48" s="289"/>
      <c r="B48" s="441"/>
      <c r="C48" s="582">
        <f>IF(H48,INDEX(passrates,I48,2+I$7+J48)*(1+'Summary Full Cost'!T$11),0)</f>
        <v>0</v>
      </c>
      <c r="D48" s="496"/>
      <c r="E48" s="590"/>
      <c r="F48" s="584">
        <f t="shared" si="6"/>
        <v>0</v>
      </c>
      <c r="G48" s="160"/>
      <c r="H48" s="105" t="b">
        <f t="shared" si="12"/>
        <v>0</v>
      </c>
      <c r="I48" s="105" t="e">
        <f t="shared" si="13"/>
        <v>#N/A</v>
      </c>
      <c r="J48" s="105">
        <f t="shared" si="14"/>
        <v>0</v>
      </c>
      <c r="K48" s="633"/>
      <c r="L48" s="412"/>
      <c r="M48" s="402">
        <f t="shared" si="10"/>
        <v>0</v>
      </c>
      <c r="N48" s="402">
        <f t="shared" si="11"/>
        <v>0</v>
      </c>
      <c r="O48" s="585"/>
      <c r="P48" s="586"/>
      <c r="Q48" s="586"/>
      <c r="R48" s="586"/>
      <c r="S48" s="105"/>
      <c r="T48" s="105"/>
    </row>
    <row r="49" spans="1:20">
      <c r="A49" s="289"/>
      <c r="B49" s="441"/>
      <c r="C49" s="582">
        <f>IF(H49,INDEX(passrates,I49,2+I$7+J49)*(1+'Summary Full Cost'!T$11),0)</f>
        <v>0</v>
      </c>
      <c r="D49" s="496"/>
      <c r="E49" s="590"/>
      <c r="F49" s="584">
        <f t="shared" si="6"/>
        <v>0</v>
      </c>
      <c r="G49" s="160"/>
      <c r="H49" s="105" t="b">
        <f t="shared" si="12"/>
        <v>0</v>
      </c>
      <c r="I49" s="105" t="e">
        <f t="shared" si="13"/>
        <v>#N/A</v>
      </c>
      <c r="J49" s="105">
        <f t="shared" si="14"/>
        <v>0</v>
      </c>
      <c r="K49" s="633"/>
      <c r="L49" s="412"/>
      <c r="M49" s="402">
        <f t="shared" si="10"/>
        <v>0</v>
      </c>
      <c r="N49" s="402">
        <f t="shared" si="11"/>
        <v>0</v>
      </c>
      <c r="O49" s="585"/>
      <c r="P49" s="586"/>
      <c r="Q49" s="586"/>
      <c r="R49" s="586"/>
      <c r="S49" s="105"/>
      <c r="T49" s="105"/>
    </row>
    <row r="50" spans="1:20">
      <c r="A50" s="289"/>
      <c r="B50" s="441"/>
      <c r="C50" s="582">
        <f>IF(H50,INDEX(passrates,I50,2+I$7+J50)*(1+'Summary Full Cost'!T$11),0)</f>
        <v>0</v>
      </c>
      <c r="D50" s="496"/>
      <c r="E50" s="590"/>
      <c r="F50" s="584">
        <f t="shared" si="6"/>
        <v>0</v>
      </c>
      <c r="G50" s="160"/>
      <c r="H50" s="105" t="b">
        <f t="shared" si="12"/>
        <v>0</v>
      </c>
      <c r="I50" s="105" t="e">
        <f t="shared" si="13"/>
        <v>#N/A</v>
      </c>
      <c r="J50" s="105">
        <f t="shared" si="14"/>
        <v>0</v>
      </c>
      <c r="K50" s="633"/>
      <c r="L50" s="412"/>
      <c r="M50" s="402">
        <f t="shared" si="10"/>
        <v>0</v>
      </c>
      <c r="N50" s="402">
        <f t="shared" si="11"/>
        <v>0</v>
      </c>
      <c r="O50" s="585"/>
      <c r="P50" s="586"/>
      <c r="Q50" s="586"/>
      <c r="R50" s="586"/>
      <c r="S50" s="105"/>
      <c r="T50" s="105"/>
    </row>
    <row r="51" spans="1:20">
      <c r="A51" s="289"/>
      <c r="B51" s="441"/>
      <c r="C51" s="582">
        <f>IF(H51,INDEX(passrates,I51,2+I$7+J51)*(1+'Summary Full Cost'!T$11),0)</f>
        <v>0</v>
      </c>
      <c r="D51" s="496"/>
      <c r="E51" s="590"/>
      <c r="F51" s="584">
        <f t="shared" si="6"/>
        <v>0</v>
      </c>
      <c r="G51" s="497"/>
      <c r="H51" s="105" t="b">
        <f t="shared" si="12"/>
        <v>0</v>
      </c>
      <c r="I51" s="105" t="e">
        <f t="shared" si="13"/>
        <v>#N/A</v>
      </c>
      <c r="J51" s="105">
        <f t="shared" si="14"/>
        <v>0</v>
      </c>
      <c r="K51" s="633"/>
      <c r="L51" s="412"/>
      <c r="M51" s="402">
        <f t="shared" si="10"/>
        <v>0</v>
      </c>
      <c r="N51" s="402">
        <f t="shared" si="11"/>
        <v>0</v>
      </c>
      <c r="O51" s="585"/>
      <c r="P51" s="586"/>
      <c r="Q51" s="586"/>
      <c r="R51" s="586"/>
      <c r="S51" s="105"/>
      <c r="T51" s="105"/>
    </row>
    <row r="52" spans="1:20">
      <c r="A52" s="289"/>
      <c r="B52" s="441"/>
      <c r="C52" s="582">
        <f>IF(H52,INDEX(passrates,I52,2+I$7+J52)*(1+'Summary Full Cost'!T$11),0)</f>
        <v>0</v>
      </c>
      <c r="D52" s="496"/>
      <c r="E52" s="590"/>
      <c r="F52" s="584">
        <f t="shared" si="6"/>
        <v>0</v>
      </c>
      <c r="G52" s="497"/>
      <c r="H52" s="105" t="b">
        <f t="shared" si="12"/>
        <v>0</v>
      </c>
      <c r="I52" s="105" t="e">
        <f t="shared" si="13"/>
        <v>#N/A</v>
      </c>
      <c r="J52" s="105">
        <f t="shared" si="14"/>
        <v>0</v>
      </c>
      <c r="K52" s="633"/>
      <c r="L52" s="412"/>
      <c r="M52" s="402">
        <f t="shared" si="10"/>
        <v>0</v>
      </c>
      <c r="N52" s="402">
        <f t="shared" si="11"/>
        <v>0</v>
      </c>
      <c r="O52" s="585"/>
      <c r="P52" s="586"/>
      <c r="Q52" s="586"/>
      <c r="R52" s="586"/>
      <c r="S52" s="105"/>
      <c r="T52" s="105"/>
    </row>
    <row r="53" spans="1:20">
      <c r="A53" s="289"/>
      <c r="B53" s="441"/>
      <c r="C53" s="582">
        <f>IF(H53,INDEX(passrates,I53,2+I$7+J53)*(1+'Summary Full Cost'!T$11),0)</f>
        <v>0</v>
      </c>
      <c r="D53" s="496"/>
      <c r="E53" s="590"/>
      <c r="F53" s="584">
        <f t="shared" si="6"/>
        <v>0</v>
      </c>
      <c r="G53" s="497"/>
      <c r="H53" s="105" t="b">
        <f t="shared" si="12"/>
        <v>0</v>
      </c>
      <c r="I53" s="105" t="e">
        <f t="shared" si="13"/>
        <v>#N/A</v>
      </c>
      <c r="J53" s="105">
        <f t="shared" si="14"/>
        <v>0</v>
      </c>
      <c r="K53" s="633"/>
      <c r="L53" s="412"/>
      <c r="M53" s="402">
        <f t="shared" si="10"/>
        <v>0</v>
      </c>
      <c r="N53" s="402">
        <f t="shared" si="11"/>
        <v>0</v>
      </c>
      <c r="O53" s="585"/>
      <c r="P53" s="586"/>
      <c r="Q53" s="586"/>
      <c r="R53" s="586"/>
      <c r="S53" s="105"/>
      <c r="T53" s="105"/>
    </row>
    <row r="54" spans="1:20">
      <c r="A54" s="289"/>
      <c r="B54" s="441"/>
      <c r="C54" s="582">
        <f>IF(H54,INDEX(passrates,I54,2+I$7+J54)*(1+'Summary Full Cost'!T$11),0)</f>
        <v>0</v>
      </c>
      <c r="D54" s="496"/>
      <c r="E54" s="590"/>
      <c r="F54" s="584">
        <f t="shared" si="6"/>
        <v>0</v>
      </c>
      <c r="G54" s="497"/>
      <c r="H54" s="105" t="b">
        <f t="shared" si="12"/>
        <v>0</v>
      </c>
      <c r="I54" s="105" t="e">
        <f t="shared" si="13"/>
        <v>#N/A</v>
      </c>
      <c r="J54" s="105">
        <f t="shared" si="14"/>
        <v>0</v>
      </c>
      <c r="K54" s="633"/>
      <c r="L54" s="412"/>
      <c r="M54" s="402">
        <f t="shared" si="10"/>
        <v>0</v>
      </c>
      <c r="N54" s="402">
        <f t="shared" si="11"/>
        <v>0</v>
      </c>
      <c r="O54" s="585"/>
      <c r="P54" s="586"/>
      <c r="Q54" s="586"/>
      <c r="R54" s="586"/>
      <c r="S54" s="105"/>
      <c r="T54" s="105"/>
    </row>
    <row r="55" spans="1:20">
      <c r="A55" s="289"/>
      <c r="B55" s="441"/>
      <c r="C55" s="582">
        <f>IF(H55,INDEX(passrates,I55,2+I$7+J55)*(1+'Summary Full Cost'!T$11),0)</f>
        <v>0</v>
      </c>
      <c r="D55" s="496"/>
      <c r="E55" s="590"/>
      <c r="F55" s="584">
        <f t="shared" si="6"/>
        <v>0</v>
      </c>
      <c r="G55" s="497"/>
      <c r="H55" s="105" t="b">
        <f t="shared" si="12"/>
        <v>0</v>
      </c>
      <c r="I55" s="105" t="e">
        <f t="shared" si="13"/>
        <v>#N/A</v>
      </c>
      <c r="J55" s="105">
        <f t="shared" si="14"/>
        <v>0</v>
      </c>
      <c r="K55" s="633"/>
      <c r="L55" s="412"/>
      <c r="M55" s="402">
        <f t="shared" si="10"/>
        <v>0</v>
      </c>
      <c r="N55" s="402">
        <f t="shared" si="11"/>
        <v>0</v>
      </c>
      <c r="O55" s="585"/>
      <c r="P55" s="586"/>
      <c r="Q55" s="586"/>
      <c r="R55" s="586"/>
      <c r="S55" s="105"/>
      <c r="T55" s="105"/>
    </row>
    <row r="56" spans="1:20">
      <c r="A56" s="289"/>
      <c r="B56" s="386" t="s">
        <v>107</v>
      </c>
      <c r="C56" s="440"/>
      <c r="D56" s="496"/>
      <c r="E56" s="590"/>
      <c r="F56" s="589">
        <f>C56</f>
        <v>0</v>
      </c>
      <c r="G56" s="497"/>
      <c r="H56" s="105" t="b">
        <f t="shared" si="12"/>
        <v>0</v>
      </c>
      <c r="I56" s="105" t="e">
        <f t="shared" si="13"/>
        <v>#N/A</v>
      </c>
      <c r="J56" s="105">
        <f t="shared" si="14"/>
        <v>0</v>
      </c>
      <c r="K56" s="633"/>
      <c r="L56" s="412"/>
      <c r="M56" s="402">
        <f t="shared" si="10"/>
        <v>0</v>
      </c>
      <c r="N56" s="402">
        <f t="shared" si="11"/>
        <v>0</v>
      </c>
      <c r="O56" s="585"/>
      <c r="P56" s="586"/>
      <c r="Q56" s="586"/>
      <c r="R56" s="586"/>
      <c r="S56" s="105"/>
      <c r="T56" s="105"/>
    </row>
    <row r="57" spans="1:20">
      <c r="A57" s="289"/>
      <c r="B57" s="387" t="s">
        <v>118</v>
      </c>
      <c r="C57" s="440"/>
      <c r="D57" s="496"/>
      <c r="E57" s="590"/>
      <c r="F57" s="589">
        <f>C57</f>
        <v>0</v>
      </c>
      <c r="G57" s="160"/>
      <c r="H57" s="105" t="b">
        <f t="shared" si="12"/>
        <v>0</v>
      </c>
      <c r="I57" s="105" t="e">
        <f t="shared" si="13"/>
        <v>#N/A</v>
      </c>
      <c r="J57" s="105">
        <f t="shared" si="14"/>
        <v>0</v>
      </c>
      <c r="K57" s="633"/>
      <c r="L57" s="412"/>
      <c r="M57" s="402">
        <f t="shared" si="10"/>
        <v>0</v>
      </c>
      <c r="N57" s="402">
        <f t="shared" si="11"/>
        <v>0</v>
      </c>
      <c r="O57" s="585"/>
      <c r="P57" s="586"/>
      <c r="Q57" s="586"/>
      <c r="R57" s="586"/>
      <c r="S57" s="105"/>
      <c r="T57" s="105"/>
    </row>
    <row r="58" spans="1:20" ht="17" customHeight="1">
      <c r="A58" s="105"/>
      <c r="B58" s="408" t="s">
        <v>166</v>
      </c>
      <c r="C58" s="409"/>
      <c r="D58" s="410"/>
      <c r="E58" s="409"/>
      <c r="F58" s="416">
        <f>SUM(F37:F57)</f>
        <v>0</v>
      </c>
      <c r="G58" s="411"/>
      <c r="H58" s="287"/>
      <c r="I58" s="287"/>
      <c r="J58" s="287"/>
      <c r="K58" s="287"/>
      <c r="L58" s="289"/>
      <c r="M58" s="265">
        <f>SUM(M37:M57)</f>
        <v>0</v>
      </c>
      <c r="N58" s="266">
        <f>SUM(N37:N57)</f>
        <v>0</v>
      </c>
      <c r="O58" s="634"/>
      <c r="P58" s="585"/>
      <c r="Q58" s="261">
        <f>N58/('Summary Full Cost'!$T$11+1)</f>
        <v>0</v>
      </c>
      <c r="R58" s="588">
        <f>N58-Q58</f>
        <v>0</v>
      </c>
      <c r="S58" s="105"/>
      <c r="T58" s="105"/>
    </row>
    <row r="59" spans="1:20">
      <c r="A59" s="105"/>
      <c r="B59" s="105"/>
      <c r="C59" s="642"/>
      <c r="D59" s="661"/>
      <c r="E59" s="105"/>
      <c r="F59" s="633"/>
      <c r="G59" s="580"/>
      <c r="H59" s="633"/>
      <c r="I59" s="633"/>
      <c r="J59" s="633"/>
      <c r="K59" s="633"/>
      <c r="L59" s="412"/>
      <c r="M59" s="643"/>
      <c r="N59" s="296"/>
      <c r="O59" s="289"/>
      <c r="P59" s="105"/>
      <c r="Q59" s="105"/>
      <c r="R59" s="105"/>
      <c r="S59" s="105"/>
      <c r="T59" s="105"/>
    </row>
    <row r="60" spans="1:20" s="177" customFormat="1" ht="17" customHeight="1">
      <c r="A60" s="447"/>
      <c r="B60" s="290" t="s">
        <v>123</v>
      </c>
      <c r="C60" s="291"/>
      <c r="D60" s="292"/>
      <c r="E60" s="291"/>
      <c r="F60" s="417">
        <f>+F33+F58</f>
        <v>0</v>
      </c>
      <c r="G60" s="356"/>
      <c r="H60" s="294"/>
      <c r="I60" s="294"/>
      <c r="J60" s="355"/>
      <c r="K60" s="355"/>
      <c r="L60" s="295"/>
      <c r="M60" s="296"/>
      <c r="N60" s="296"/>
      <c r="O60" s="297"/>
      <c r="P60" s="289"/>
      <c r="Q60" s="447"/>
      <c r="R60" s="635"/>
      <c r="S60" s="447"/>
      <c r="T60" s="447"/>
    </row>
    <row r="61" spans="1:20" s="177" customFormat="1" ht="17" customHeight="1">
      <c r="A61" s="447"/>
      <c r="B61" s="289" t="s">
        <v>124</v>
      </c>
      <c r="C61" s="289"/>
      <c r="D61" s="599"/>
      <c r="E61" s="289"/>
      <c r="F61" s="634">
        <f>M33+M58</f>
        <v>0</v>
      </c>
      <c r="G61" s="289"/>
      <c r="H61" s="447"/>
      <c r="I61" s="447"/>
      <c r="J61" s="447"/>
      <c r="K61" s="447"/>
      <c r="L61" s="300"/>
      <c r="M61" s="301"/>
      <c r="N61" s="385"/>
      <c r="O61" s="289"/>
      <c r="P61" s="289"/>
      <c r="Q61" s="447"/>
      <c r="R61" s="635"/>
      <c r="S61" s="447"/>
      <c r="T61" s="447"/>
    </row>
    <row r="62" spans="1:20" s="177" customFormat="1" ht="17" customHeight="1">
      <c r="A62" s="447"/>
      <c r="B62" s="289" t="s">
        <v>125</v>
      </c>
      <c r="C62" s="289"/>
      <c r="D62" s="599"/>
      <c r="E62" s="289"/>
      <c r="F62" s="634">
        <f>N33+N58</f>
        <v>0</v>
      </c>
      <c r="G62" s="289"/>
      <c r="H62" s="447"/>
      <c r="I62" s="447"/>
      <c r="J62" s="447"/>
      <c r="K62" s="447"/>
      <c r="L62" s="390"/>
      <c r="M62" s="302"/>
      <c r="N62" s="385"/>
      <c r="O62" s="289"/>
      <c r="P62" s="289"/>
      <c r="Q62" s="447"/>
      <c r="R62" s="635"/>
      <c r="S62" s="447"/>
      <c r="T62" s="447"/>
    </row>
    <row r="63" spans="1:20" s="177" customFormat="1" ht="17" customHeight="1">
      <c r="A63" s="447"/>
      <c r="B63" s="289"/>
      <c r="C63" s="289"/>
      <c r="D63" s="599"/>
      <c r="E63" s="289"/>
      <c r="F63" s="600"/>
      <c r="G63" s="289"/>
      <c r="H63" s="447"/>
      <c r="I63" s="447"/>
      <c r="J63" s="447"/>
      <c r="K63" s="447"/>
      <c r="L63" s="390"/>
      <c r="M63" s="302"/>
      <c r="N63" s="385"/>
      <c r="O63" s="289"/>
      <c r="P63" s="289"/>
      <c r="Q63" s="447"/>
      <c r="R63" s="635"/>
      <c r="S63" s="447"/>
      <c r="T63" s="447"/>
    </row>
    <row r="64" spans="1:20" s="177" customFormat="1" ht="16.5" customHeight="1">
      <c r="A64" s="447"/>
      <c r="B64" s="289"/>
      <c r="C64" s="289"/>
      <c r="D64" s="599"/>
      <c r="E64" s="289"/>
      <c r="F64" s="600"/>
      <c r="G64" s="289"/>
      <c r="H64" s="447"/>
      <c r="I64" s="447"/>
      <c r="J64" s="447"/>
      <c r="K64" s="447"/>
      <c r="L64" s="301"/>
      <c r="M64" s="302"/>
      <c r="N64" s="385"/>
      <c r="O64" s="289"/>
      <c r="P64" s="289"/>
      <c r="Q64" s="447"/>
      <c r="R64" s="635"/>
      <c r="S64" s="447"/>
      <c r="T64" s="447"/>
    </row>
    <row r="65" spans="1:15" s="171" customFormat="1" ht="16">
      <c r="A65" s="304"/>
      <c r="B65" s="779" t="s">
        <v>126</v>
      </c>
      <c r="C65" s="794"/>
      <c r="D65" s="794"/>
      <c r="E65" s="794"/>
      <c r="F65" s="795"/>
      <c r="G65" s="660"/>
      <c r="H65" s="314"/>
      <c r="I65" s="314"/>
      <c r="J65" s="314"/>
      <c r="K65" s="314"/>
      <c r="L65" s="307"/>
      <c r="M65" s="358"/>
      <c r="N65" s="307"/>
      <c r="O65" s="307"/>
    </row>
    <row r="66" spans="1:15" s="171" customFormat="1" ht="16">
      <c r="A66" s="304"/>
      <c r="B66" s="391"/>
      <c r="C66" s="392" t="s">
        <v>127</v>
      </c>
      <c r="D66" s="413"/>
      <c r="E66" s="392" t="s">
        <v>128</v>
      </c>
      <c r="F66" s="393"/>
      <c r="G66" s="660"/>
      <c r="H66" s="314"/>
      <c r="I66" s="314"/>
      <c r="J66" s="314"/>
      <c r="K66" s="314"/>
      <c r="L66" s="307"/>
      <c r="M66" s="358"/>
      <c r="N66" s="307"/>
      <c r="O66" s="307"/>
    </row>
    <row r="67" spans="1:15" s="171" customFormat="1" ht="16">
      <c r="A67" s="304"/>
      <c r="B67" s="444" t="s">
        <v>171</v>
      </c>
      <c r="C67" s="392"/>
      <c r="D67" s="413"/>
      <c r="E67" s="392">
        <v>1</v>
      </c>
      <c r="F67" s="418">
        <f>C67*E67</f>
        <v>0</v>
      </c>
      <c r="G67" s="660"/>
      <c r="H67" s="314"/>
      <c r="I67" s="314"/>
      <c r="J67" s="314"/>
      <c r="K67" s="314"/>
      <c r="L67" s="307"/>
      <c r="M67" s="358"/>
      <c r="N67" s="307"/>
      <c r="O67" s="307"/>
    </row>
    <row r="68" spans="1:15" s="171" customFormat="1" ht="16">
      <c r="A68" s="304"/>
      <c r="B68" s="187" t="s">
        <v>130</v>
      </c>
      <c r="C68" s="312"/>
      <c r="D68" s="313"/>
      <c r="E68" s="184"/>
      <c r="F68" s="418">
        <f>C68*E68</f>
        <v>0</v>
      </c>
      <c r="H68" s="314"/>
      <c r="I68" s="314"/>
      <c r="J68" s="314"/>
      <c r="K68" s="314"/>
      <c r="L68" s="394"/>
      <c r="M68" s="307"/>
      <c r="N68" s="307"/>
      <c r="O68" s="307"/>
    </row>
    <row r="69" spans="1:15" s="171" customFormat="1" ht="16">
      <c r="A69" s="304"/>
      <c r="B69" s="187" t="s">
        <v>131</v>
      </c>
      <c r="C69" s="312"/>
      <c r="D69" s="313"/>
      <c r="E69" s="184"/>
      <c r="F69" s="418">
        <f>C69*E69</f>
        <v>0</v>
      </c>
      <c r="H69" s="314"/>
      <c r="I69" s="314"/>
      <c r="J69" s="314"/>
      <c r="K69" s="314"/>
      <c r="L69" s="394"/>
      <c r="M69" s="307"/>
      <c r="N69" s="307"/>
      <c r="O69" s="307"/>
    </row>
    <row r="70" spans="1:15" s="171" customFormat="1" ht="17" thickBot="1">
      <c r="A70" s="304"/>
      <c r="B70" s="316" t="s">
        <v>132</v>
      </c>
      <c r="C70" s="317"/>
      <c r="D70" s="318"/>
      <c r="E70" s="319"/>
      <c r="F70" s="339">
        <f>SUM(F67:F69)</f>
        <v>0</v>
      </c>
      <c r="H70" s="314"/>
      <c r="I70" s="314"/>
      <c r="J70" s="314"/>
      <c r="K70" s="314"/>
      <c r="L70" s="394"/>
      <c r="M70" s="307"/>
      <c r="N70" s="307"/>
      <c r="O70" s="307"/>
    </row>
    <row r="71" spans="1:15" s="171" customFormat="1" ht="16">
      <c r="A71" s="304"/>
      <c r="B71" s="320"/>
      <c r="C71" s="314"/>
      <c r="D71" s="321"/>
      <c r="E71" s="322"/>
      <c r="F71" s="314"/>
      <c r="H71" s="314"/>
      <c r="I71" s="314"/>
      <c r="J71" s="314"/>
      <c r="K71" s="314"/>
      <c r="L71" s="394"/>
      <c r="M71" s="307"/>
      <c r="N71" s="307"/>
      <c r="O71" s="307"/>
    </row>
    <row r="72" spans="1:15" s="171" customFormat="1" ht="16">
      <c r="A72" s="304"/>
      <c r="B72" s="320"/>
      <c r="C72" s="314"/>
      <c r="D72" s="321"/>
      <c r="E72" s="322"/>
      <c r="F72" s="314"/>
      <c r="H72" s="314"/>
      <c r="I72" s="314"/>
      <c r="J72" s="314"/>
      <c r="K72" s="314"/>
      <c r="L72" s="394"/>
      <c r="M72" s="307"/>
      <c r="N72" s="307"/>
      <c r="O72" s="307"/>
    </row>
    <row r="73" spans="1:15" s="171" customFormat="1" ht="16">
      <c r="A73" s="304"/>
      <c r="B73" s="320"/>
      <c r="C73" s="314"/>
      <c r="D73" s="321"/>
      <c r="E73" s="322"/>
      <c r="F73" s="314"/>
      <c r="H73" s="314"/>
      <c r="I73" s="314"/>
      <c r="J73" s="314"/>
      <c r="K73" s="314"/>
      <c r="L73" s="394"/>
      <c r="M73" s="307"/>
      <c r="N73" s="307"/>
      <c r="O73" s="307"/>
    </row>
    <row r="74" spans="1:15" s="171" customFormat="1" ht="16">
      <c r="B74" s="775" t="str">
        <f>IF('Summary Full Cost'!B26="NO","Other Direct Cost(must include VAT)","Other Direct Cost(Should exclude VAT)")</f>
        <v>Other Direct Cost(Should exclude VAT)</v>
      </c>
      <c r="C74" s="782"/>
      <c r="D74" s="782"/>
      <c r="E74" s="782"/>
      <c r="F74" s="783"/>
      <c r="G74" s="663"/>
      <c r="H74" s="314"/>
      <c r="I74" s="314"/>
      <c r="J74" s="314"/>
      <c r="K74" s="314"/>
      <c r="L74" s="394"/>
      <c r="M74" s="307"/>
      <c r="N74" s="307"/>
      <c r="O74" s="307"/>
    </row>
    <row r="75" spans="1:15" s="171" customFormat="1" ht="16">
      <c r="A75" s="304"/>
      <c r="B75" s="775" t="s">
        <v>50</v>
      </c>
      <c r="C75" s="776"/>
      <c r="D75" s="776"/>
      <c r="E75" s="776"/>
      <c r="F75" s="777"/>
      <c r="H75" s="314"/>
      <c r="I75" s="314"/>
      <c r="J75" s="314"/>
      <c r="K75" s="314"/>
      <c r="L75" s="394"/>
      <c r="M75" s="307"/>
      <c r="N75" s="307"/>
      <c r="O75" s="307"/>
    </row>
    <row r="76" spans="1:15" s="171" customFormat="1" ht="16">
      <c r="A76" s="304"/>
      <c r="B76" s="186" t="s">
        <v>133</v>
      </c>
      <c r="C76" s="774"/>
      <c r="D76" s="767"/>
      <c r="E76" s="767"/>
      <c r="F76" s="314"/>
      <c r="H76" s="314"/>
      <c r="I76" s="314"/>
      <c r="J76" s="314"/>
      <c r="K76" s="314"/>
      <c r="L76" s="328"/>
      <c r="M76" s="398"/>
      <c r="N76" s="307"/>
      <c r="O76" s="307"/>
    </row>
    <row r="77" spans="1:15" s="171" customFormat="1" ht="16">
      <c r="A77" s="304"/>
      <c r="B77" s="186" t="s">
        <v>134</v>
      </c>
      <c r="C77" s="767"/>
      <c r="D77" s="767"/>
      <c r="E77" s="767"/>
      <c r="F77" s="314"/>
      <c r="H77" s="314"/>
      <c r="I77" s="314"/>
      <c r="J77" s="314"/>
      <c r="K77" s="314"/>
      <c r="L77" s="328"/>
      <c r="M77" s="398"/>
      <c r="N77" s="307"/>
      <c r="O77" s="307"/>
    </row>
    <row r="78" spans="1:15" s="171" customFormat="1" ht="16">
      <c r="A78" s="304"/>
      <c r="B78" s="186" t="s">
        <v>135</v>
      </c>
      <c r="C78" s="767"/>
      <c r="D78" s="767"/>
      <c r="E78" s="767"/>
      <c r="F78" s="314"/>
      <c r="H78" s="314"/>
      <c r="I78" s="314"/>
      <c r="J78" s="314"/>
      <c r="K78" s="314"/>
      <c r="L78" s="328"/>
      <c r="M78" s="398"/>
      <c r="N78" s="307"/>
      <c r="O78" s="307"/>
    </row>
    <row r="79" spans="1:15" s="171" customFormat="1" ht="16">
      <c r="A79" s="304"/>
      <c r="B79" s="186" t="s">
        <v>136</v>
      </c>
      <c r="C79" s="767"/>
      <c r="D79" s="767"/>
      <c r="E79" s="767"/>
      <c r="F79" s="314"/>
      <c r="H79" s="314"/>
      <c r="I79" s="314"/>
      <c r="J79" s="314"/>
      <c r="K79" s="314"/>
      <c r="L79" s="328"/>
      <c r="M79" s="398"/>
      <c r="N79" s="307"/>
      <c r="O79" s="307"/>
    </row>
    <row r="80" spans="1:15" s="171" customFormat="1" ht="16">
      <c r="A80" s="304"/>
      <c r="B80" s="186" t="s">
        <v>137</v>
      </c>
      <c r="C80" s="767"/>
      <c r="D80" s="767"/>
      <c r="E80" s="767"/>
      <c r="F80" s="314"/>
      <c r="H80" s="314"/>
      <c r="I80" s="314"/>
      <c r="J80" s="314"/>
      <c r="K80" s="314"/>
      <c r="L80" s="328"/>
      <c r="M80" s="398"/>
      <c r="N80" s="307"/>
      <c r="O80" s="307"/>
    </row>
    <row r="81" spans="1:15" s="171" customFormat="1" ht="16">
      <c r="A81" s="304"/>
      <c r="B81" s="186" t="s">
        <v>138</v>
      </c>
      <c r="C81" s="767"/>
      <c r="D81" s="767"/>
      <c r="E81" s="767"/>
      <c r="F81" s="314"/>
      <c r="H81" s="314"/>
      <c r="I81" s="314"/>
      <c r="J81" s="314"/>
      <c r="K81" s="314"/>
      <c r="L81" s="328"/>
      <c r="M81" s="398"/>
      <c r="N81" s="307"/>
      <c r="O81" s="307"/>
    </row>
    <row r="82" spans="1:15" s="171" customFormat="1" ht="16">
      <c r="A82" s="304"/>
      <c r="B82" s="186" t="s">
        <v>139</v>
      </c>
      <c r="C82" s="767"/>
      <c r="D82" s="767"/>
      <c r="E82" s="767"/>
      <c r="F82" s="314"/>
      <c r="H82" s="314"/>
      <c r="I82" s="314"/>
      <c r="J82" s="314"/>
      <c r="K82" s="314"/>
      <c r="L82" s="328"/>
      <c r="M82" s="398"/>
      <c r="N82" s="307"/>
      <c r="O82" s="307"/>
    </row>
    <row r="83" spans="1:15" s="171" customFormat="1" ht="17" thickBot="1">
      <c r="A83" s="304"/>
      <c r="B83" s="317" t="s">
        <v>132</v>
      </c>
      <c r="C83" s="323"/>
      <c r="D83" s="323"/>
      <c r="E83" s="323"/>
      <c r="F83" s="340">
        <f>SUM(F76:F82)</f>
        <v>0</v>
      </c>
      <c r="H83" s="314"/>
      <c r="I83" s="314"/>
      <c r="J83" s="314"/>
      <c r="K83" s="314"/>
      <c r="L83" s="328"/>
      <c r="M83" s="398"/>
      <c r="N83" s="307"/>
      <c r="O83" s="307"/>
    </row>
    <row r="84" spans="1:15" s="171" customFormat="1" ht="16">
      <c r="A84" s="304"/>
      <c r="B84" s="775" t="s">
        <v>51</v>
      </c>
      <c r="C84" s="776"/>
      <c r="D84" s="776"/>
      <c r="E84" s="776"/>
      <c r="F84" s="777"/>
      <c r="H84" s="314"/>
      <c r="I84" s="314"/>
      <c r="J84" s="314"/>
      <c r="K84" s="314"/>
      <c r="L84" s="328"/>
      <c r="M84" s="398"/>
      <c r="N84" s="307"/>
      <c r="O84" s="307"/>
    </row>
    <row r="85" spans="1:15" s="171" customFormat="1" ht="16">
      <c r="A85" s="304"/>
      <c r="B85" s="186" t="s">
        <v>140</v>
      </c>
      <c r="C85" s="778"/>
      <c r="D85" s="767"/>
      <c r="E85" s="767"/>
      <c r="F85" s="314"/>
      <c r="H85" s="314"/>
      <c r="I85" s="314"/>
      <c r="J85" s="314"/>
      <c r="K85" s="314"/>
      <c r="L85" s="328"/>
      <c r="M85" s="398"/>
      <c r="N85" s="307"/>
      <c r="O85" s="307"/>
    </row>
    <row r="86" spans="1:15" s="171" customFormat="1" ht="16">
      <c r="A86" s="304"/>
      <c r="B86" s="186" t="s">
        <v>141</v>
      </c>
      <c r="C86" s="767"/>
      <c r="D86" s="767"/>
      <c r="E86" s="767"/>
      <c r="F86" s="314"/>
      <c r="H86" s="314"/>
      <c r="I86" s="314"/>
      <c r="J86" s="314"/>
      <c r="K86" s="314"/>
      <c r="L86" s="328"/>
      <c r="M86" s="398"/>
      <c r="N86" s="307"/>
      <c r="O86" s="307"/>
    </row>
    <row r="87" spans="1:15" s="171" customFormat="1" ht="16">
      <c r="A87" s="304"/>
      <c r="B87" s="186" t="s">
        <v>142</v>
      </c>
      <c r="C87" s="767"/>
      <c r="D87" s="767"/>
      <c r="E87" s="767"/>
      <c r="F87" s="314"/>
      <c r="H87" s="314"/>
      <c r="I87" s="314"/>
      <c r="J87" s="314"/>
      <c r="K87" s="314"/>
      <c r="L87" s="328"/>
      <c r="M87" s="398"/>
      <c r="N87" s="307"/>
      <c r="O87" s="307"/>
    </row>
    <row r="88" spans="1:15" s="171" customFormat="1" ht="16">
      <c r="A88" s="304"/>
      <c r="B88" s="186" t="s">
        <v>143</v>
      </c>
      <c r="C88" s="767"/>
      <c r="D88" s="767"/>
      <c r="E88" s="767"/>
      <c r="F88" s="314"/>
      <c r="H88" s="314"/>
      <c r="I88" s="314"/>
      <c r="J88" s="314"/>
      <c r="K88" s="314"/>
      <c r="L88" s="328"/>
      <c r="M88" s="398"/>
      <c r="N88" s="307"/>
      <c r="O88" s="307"/>
    </row>
    <row r="89" spans="1:15" s="171" customFormat="1" ht="16">
      <c r="A89" s="304"/>
      <c r="B89" s="186" t="s">
        <v>144</v>
      </c>
      <c r="C89" s="767"/>
      <c r="D89" s="767"/>
      <c r="E89" s="767"/>
      <c r="F89" s="314"/>
      <c r="H89" s="314"/>
      <c r="I89" s="314"/>
      <c r="J89" s="314"/>
      <c r="K89" s="314"/>
      <c r="L89" s="328"/>
      <c r="M89" s="398"/>
      <c r="N89" s="307"/>
      <c r="O89" s="307"/>
    </row>
    <row r="90" spans="1:15" s="171" customFormat="1" ht="16">
      <c r="A90" s="304"/>
      <c r="B90" s="186" t="s">
        <v>145</v>
      </c>
      <c r="C90" s="767"/>
      <c r="D90" s="767"/>
      <c r="E90" s="767"/>
      <c r="F90" s="314"/>
      <c r="H90" s="314"/>
      <c r="I90" s="314"/>
      <c r="J90" s="314"/>
      <c r="K90" s="314"/>
      <c r="L90" s="328"/>
      <c r="M90" s="398"/>
      <c r="N90" s="307"/>
      <c r="O90" s="307"/>
    </row>
    <row r="91" spans="1:15" s="171" customFormat="1" ht="16">
      <c r="A91" s="304"/>
      <c r="B91" s="186" t="s">
        <v>146</v>
      </c>
      <c r="C91" s="767"/>
      <c r="D91" s="767"/>
      <c r="E91" s="767"/>
      <c r="F91" s="314"/>
      <c r="H91" s="314"/>
      <c r="I91" s="314"/>
      <c r="J91" s="314"/>
      <c r="K91" s="314"/>
      <c r="L91" s="328"/>
      <c r="M91" s="398"/>
      <c r="N91" s="307"/>
      <c r="O91" s="307"/>
    </row>
    <row r="92" spans="1:15" s="171" customFormat="1" ht="17" thickBot="1">
      <c r="A92" s="304"/>
      <c r="B92" s="317" t="s">
        <v>132</v>
      </c>
      <c r="C92" s="323"/>
      <c r="D92" s="323"/>
      <c r="E92" s="323"/>
      <c r="F92" s="340">
        <f>SUM(F85:F91)</f>
        <v>0</v>
      </c>
      <c r="H92" s="314"/>
      <c r="I92" s="314"/>
      <c r="J92" s="314"/>
      <c r="K92" s="314"/>
      <c r="L92" s="328"/>
      <c r="M92" s="398"/>
      <c r="N92" s="307"/>
      <c r="O92" s="307"/>
    </row>
    <row r="93" spans="1:15" s="171" customFormat="1" ht="16">
      <c r="A93" s="304"/>
      <c r="B93" s="768" t="s">
        <v>147</v>
      </c>
      <c r="C93" s="769"/>
      <c r="D93" s="769"/>
      <c r="E93" s="769"/>
      <c r="F93" s="770"/>
      <c r="H93" s="314"/>
      <c r="I93" s="314"/>
      <c r="J93" s="314"/>
      <c r="K93" s="314"/>
      <c r="L93" s="328"/>
      <c r="M93" s="398"/>
      <c r="N93" s="307"/>
      <c r="O93" s="307"/>
    </row>
    <row r="94" spans="1:15" s="171" customFormat="1" ht="16">
      <c r="A94" s="304"/>
      <c r="B94" s="324" t="s">
        <v>148</v>
      </c>
      <c r="C94" s="767"/>
      <c r="D94" s="767"/>
      <c r="E94" s="767"/>
      <c r="F94" s="314"/>
      <c r="H94" s="314"/>
      <c r="I94" s="314"/>
      <c r="J94" s="314"/>
      <c r="K94" s="314"/>
      <c r="L94" s="328"/>
      <c r="M94" s="398"/>
      <c r="N94" s="307"/>
      <c r="O94" s="307"/>
    </row>
    <row r="95" spans="1:15" s="171" customFormat="1" ht="16">
      <c r="A95" s="304"/>
      <c r="B95" s="324" t="s">
        <v>149</v>
      </c>
      <c r="C95" s="767"/>
      <c r="D95" s="767"/>
      <c r="E95" s="767"/>
      <c r="F95" s="314"/>
      <c r="H95" s="314"/>
      <c r="I95" s="314"/>
      <c r="J95" s="314"/>
      <c r="K95" s="314"/>
      <c r="L95" s="328"/>
      <c r="M95" s="398"/>
      <c r="N95" s="307"/>
      <c r="O95" s="307"/>
    </row>
    <row r="96" spans="1:15" s="171" customFormat="1" ht="16">
      <c r="A96" s="304"/>
      <c r="B96" s="188" t="s">
        <v>150</v>
      </c>
      <c r="C96" s="767"/>
      <c r="D96" s="767"/>
      <c r="E96" s="767"/>
      <c r="F96" s="314"/>
      <c r="H96" s="314"/>
      <c r="I96" s="314"/>
      <c r="J96" s="314"/>
      <c r="K96" s="314"/>
      <c r="L96" s="328"/>
      <c r="M96" s="398"/>
      <c r="N96" s="307"/>
      <c r="O96" s="307"/>
    </row>
    <row r="97" spans="1:15" s="171" customFormat="1" ht="16">
      <c r="A97" s="304"/>
      <c r="B97" s="188" t="s">
        <v>151</v>
      </c>
      <c r="C97" s="767"/>
      <c r="D97" s="767"/>
      <c r="E97" s="767"/>
      <c r="F97" s="314"/>
      <c r="H97" s="314"/>
      <c r="I97" s="314"/>
      <c r="J97" s="314"/>
      <c r="K97" s="314"/>
      <c r="L97" s="328"/>
      <c r="M97" s="398"/>
      <c r="N97" s="307"/>
      <c r="O97" s="307"/>
    </row>
    <row r="98" spans="1:15" s="171" customFormat="1" ht="16">
      <c r="A98" s="304"/>
      <c r="B98" s="188" t="s">
        <v>152</v>
      </c>
      <c r="C98" s="767"/>
      <c r="D98" s="767"/>
      <c r="E98" s="767"/>
      <c r="F98" s="314"/>
      <c r="H98" s="314"/>
      <c r="I98" s="314"/>
      <c r="J98" s="314"/>
      <c r="K98" s="314"/>
      <c r="L98" s="328"/>
      <c r="M98" s="398"/>
      <c r="N98" s="307"/>
      <c r="O98" s="307"/>
    </row>
    <row r="99" spans="1:15" s="171" customFormat="1" ht="16">
      <c r="A99" s="304"/>
      <c r="B99" s="188" t="s">
        <v>153</v>
      </c>
      <c r="C99" s="767"/>
      <c r="D99" s="767"/>
      <c r="E99" s="767"/>
      <c r="F99" s="314"/>
      <c r="H99" s="314"/>
      <c r="I99" s="314"/>
      <c r="J99" s="314"/>
      <c r="K99" s="314"/>
      <c r="L99" s="328"/>
      <c r="M99" s="398"/>
      <c r="N99" s="307"/>
      <c r="O99" s="307"/>
    </row>
    <row r="100" spans="1:15" s="171" customFormat="1" ht="16">
      <c r="A100" s="304"/>
      <c r="B100" s="188" t="s">
        <v>154</v>
      </c>
      <c r="C100" s="767"/>
      <c r="D100" s="767"/>
      <c r="E100" s="767"/>
      <c r="F100" s="314"/>
      <c r="H100" s="314"/>
      <c r="I100" s="314"/>
      <c r="J100" s="314"/>
      <c r="K100" s="314"/>
      <c r="L100" s="328"/>
      <c r="M100" s="398"/>
      <c r="N100" s="307"/>
      <c r="O100" s="307"/>
    </row>
    <row r="101" spans="1:15" s="171" customFormat="1" ht="21.75" customHeight="1">
      <c r="A101" s="304"/>
      <c r="B101" s="188" t="s">
        <v>155</v>
      </c>
      <c r="C101" s="767"/>
      <c r="D101" s="767"/>
      <c r="E101" s="767"/>
      <c r="F101" s="314"/>
      <c r="L101" s="328"/>
      <c r="M101" s="398"/>
      <c r="N101" s="307"/>
      <c r="O101" s="307"/>
    </row>
    <row r="102" spans="1:15" s="171" customFormat="1" ht="16">
      <c r="A102" s="304"/>
      <c r="B102" s="414" t="s">
        <v>156</v>
      </c>
      <c r="C102" s="767"/>
      <c r="D102" s="767"/>
      <c r="E102" s="767"/>
      <c r="F102" s="314"/>
      <c r="K102" s="375"/>
      <c r="L102" s="328"/>
      <c r="M102" s="398"/>
    </row>
    <row r="103" spans="1:15" s="171" customFormat="1" ht="19" customHeight="1">
      <c r="A103" s="304"/>
      <c r="B103" s="172" t="s">
        <v>157</v>
      </c>
      <c r="C103" s="767"/>
      <c r="D103" s="767"/>
      <c r="E103" s="767"/>
      <c r="F103" s="314"/>
      <c r="L103" s="328"/>
      <c r="M103" s="398"/>
    </row>
    <row r="104" spans="1:15" s="171" customFormat="1" ht="19" customHeight="1">
      <c r="A104" s="304"/>
      <c r="B104" s="172" t="s">
        <v>157</v>
      </c>
      <c r="C104" s="767"/>
      <c r="D104" s="767"/>
      <c r="E104" s="767"/>
      <c r="F104" s="314"/>
      <c r="L104" s="328"/>
      <c r="M104" s="398"/>
    </row>
    <row r="105" spans="1:15" s="171" customFormat="1" ht="19" customHeight="1">
      <c r="A105" s="304"/>
      <c r="B105" s="172" t="s">
        <v>157</v>
      </c>
      <c r="C105" s="767"/>
      <c r="D105" s="767"/>
      <c r="E105" s="767"/>
      <c r="F105" s="314"/>
      <c r="L105" s="328"/>
      <c r="M105" s="398"/>
    </row>
    <row r="106" spans="1:15" s="171" customFormat="1" ht="19" customHeight="1">
      <c r="A106" s="304"/>
      <c r="B106" s="172" t="s">
        <v>157</v>
      </c>
      <c r="C106" s="767"/>
      <c r="D106" s="767"/>
      <c r="E106" s="767"/>
      <c r="F106" s="314"/>
      <c r="L106" s="328"/>
      <c r="M106" s="398"/>
    </row>
    <row r="107" spans="1:15" s="171" customFormat="1" ht="19" customHeight="1">
      <c r="A107" s="304"/>
      <c r="B107" s="172" t="s">
        <v>157</v>
      </c>
      <c r="C107" s="767"/>
      <c r="D107" s="767"/>
      <c r="E107" s="767"/>
      <c r="F107" s="314"/>
      <c r="L107" s="328"/>
      <c r="M107" s="398"/>
    </row>
    <row r="108" spans="1:15" s="171" customFormat="1" ht="19" customHeight="1">
      <c r="A108" s="304"/>
      <c r="B108" s="172" t="s">
        <v>157</v>
      </c>
      <c r="C108" s="767"/>
      <c r="D108" s="767"/>
      <c r="E108" s="767"/>
      <c r="F108" s="314"/>
      <c r="L108" s="328"/>
      <c r="M108" s="398"/>
    </row>
    <row r="109" spans="1:15" s="171" customFormat="1" ht="16.5" customHeight="1">
      <c r="A109" s="304"/>
      <c r="B109" s="188" t="s">
        <v>157</v>
      </c>
      <c r="C109" s="767"/>
      <c r="D109" s="767"/>
      <c r="E109" s="767"/>
      <c r="F109" s="314"/>
      <c r="K109" s="657"/>
      <c r="L109" s="328"/>
      <c r="M109" s="398"/>
    </row>
    <row r="110" spans="1:15" s="171" customFormat="1" ht="16">
      <c r="A110" s="304"/>
      <c r="B110" s="188" t="s">
        <v>157</v>
      </c>
      <c r="C110" s="767"/>
      <c r="D110" s="767"/>
      <c r="E110" s="767"/>
      <c r="F110" s="314"/>
      <c r="K110" s="183"/>
      <c r="L110" s="328"/>
      <c r="M110" s="398"/>
    </row>
    <row r="111" spans="1:15" s="171" customFormat="1" ht="16">
      <c r="A111" s="304"/>
      <c r="B111" s="188" t="s">
        <v>157</v>
      </c>
      <c r="C111" s="767"/>
      <c r="D111" s="767"/>
      <c r="E111" s="767"/>
      <c r="F111" s="314"/>
      <c r="K111" s="183"/>
      <c r="L111" s="328"/>
      <c r="M111" s="398"/>
    </row>
    <row r="112" spans="1:15" s="171" customFormat="1" ht="16">
      <c r="A112" s="304"/>
      <c r="B112" s="188" t="s">
        <v>157</v>
      </c>
      <c r="C112" s="767"/>
      <c r="D112" s="767"/>
      <c r="E112" s="767"/>
      <c r="F112" s="314"/>
      <c r="L112" s="328"/>
      <c r="M112" s="398"/>
    </row>
    <row r="113" spans="1:13" s="171" customFormat="1" ht="16">
      <c r="A113" s="304"/>
      <c r="B113" s="188" t="s">
        <v>157</v>
      </c>
      <c r="C113" s="771"/>
      <c r="D113" s="771"/>
      <c r="E113" s="771"/>
      <c r="F113" s="314"/>
      <c r="L113" s="328"/>
      <c r="M113" s="398"/>
    </row>
    <row r="114" spans="1:13" s="171" customFormat="1" ht="17" thickBot="1">
      <c r="A114" s="304"/>
      <c r="B114" s="317" t="s">
        <v>132</v>
      </c>
      <c r="C114" s="317"/>
      <c r="D114" s="317"/>
      <c r="E114" s="323"/>
      <c r="F114" s="340">
        <f>SUM(F94:F113)</f>
        <v>0</v>
      </c>
      <c r="L114" s="328"/>
      <c r="M114" s="398"/>
    </row>
    <row r="115" spans="1:13" s="171" customFormat="1" ht="16">
      <c r="A115" s="304"/>
      <c r="B115" s="787" t="s">
        <v>158</v>
      </c>
      <c r="C115" s="793"/>
      <c r="D115" s="793"/>
      <c r="E115" s="793"/>
      <c r="F115" s="793"/>
      <c r="L115" s="328"/>
      <c r="M115" s="398"/>
    </row>
    <row r="116" spans="1:13" s="171" customFormat="1" ht="16">
      <c r="A116" s="304"/>
      <c r="B116" s="326" t="s">
        <v>159</v>
      </c>
      <c r="C116" s="772"/>
      <c r="D116" s="767"/>
      <c r="E116" s="767"/>
      <c r="F116" s="314"/>
      <c r="L116" s="328"/>
      <c r="M116" s="398"/>
    </row>
    <row r="117" spans="1:13" s="171" customFormat="1" ht="16">
      <c r="A117" s="304"/>
      <c r="B117" s="326" t="s">
        <v>160</v>
      </c>
      <c r="C117" s="773"/>
      <c r="D117" s="771"/>
      <c r="E117" s="771"/>
      <c r="F117" s="314"/>
      <c r="L117" s="328"/>
      <c r="M117" s="183"/>
    </row>
    <row r="118" spans="1:13" s="171" customFormat="1" ht="17" thickBot="1">
      <c r="A118" s="304"/>
      <c r="B118" s="317" t="s">
        <v>132</v>
      </c>
      <c r="C118" s="323"/>
      <c r="D118" s="323"/>
      <c r="E118" s="327"/>
      <c r="F118" s="340">
        <f>SUM(F116:F117)</f>
        <v>0</v>
      </c>
      <c r="L118" s="328"/>
      <c r="M118" s="398"/>
    </row>
    <row r="119" spans="1:13" s="171" customFormat="1" ht="16">
      <c r="D119" s="660"/>
      <c r="L119" s="328"/>
      <c r="M119" s="398"/>
    </row>
    <row r="120" spans="1:13" s="171" customFormat="1" ht="16">
      <c r="D120" s="660"/>
      <c r="L120" s="400"/>
      <c r="M120" s="329"/>
    </row>
    <row r="121" spans="1:13" s="171" customFormat="1" ht="16">
      <c r="B121" s="171" t="s">
        <v>161</v>
      </c>
      <c r="D121" s="660"/>
      <c r="F121" s="341">
        <f>F118+F114+F92+F83+F70+F60</f>
        <v>0</v>
      </c>
      <c r="L121" s="400"/>
      <c r="M121" s="401"/>
    </row>
    <row r="122" spans="1:13" s="171" customFormat="1" ht="16">
      <c r="B122" s="171" t="s">
        <v>162</v>
      </c>
      <c r="F122" s="341">
        <f>'Summary Full Cost'!H24</f>
        <v>0</v>
      </c>
      <c r="M122" s="183"/>
    </row>
    <row r="123" spans="1:13" ht="17" thickBot="1">
      <c r="A123" s="105"/>
      <c r="B123" s="171" t="s">
        <v>163</v>
      </c>
      <c r="C123" s="171"/>
      <c r="D123" s="171"/>
      <c r="E123" s="171"/>
      <c r="F123" s="341">
        <f>F121+F122</f>
        <v>0</v>
      </c>
      <c r="G123" s="105"/>
      <c r="H123" s="105"/>
      <c r="I123" s="105"/>
      <c r="J123" s="105"/>
      <c r="K123" s="105"/>
      <c r="L123" s="105"/>
      <c r="M123" s="566"/>
    </row>
    <row r="124" spans="1:13" ht="17" thickBot="1">
      <c r="A124" s="105"/>
      <c r="B124" s="333" t="s">
        <v>164</v>
      </c>
      <c r="C124" s="173" t="str">
        <f>'Summary Full Cost'!B26</f>
        <v>Yes</v>
      </c>
      <c r="D124" s="174">
        <f>'Summary Full Cost'!C26</f>
        <v>0.15</v>
      </c>
      <c r="E124" s="171"/>
      <c r="F124" s="341">
        <f>F123*D124</f>
        <v>0</v>
      </c>
      <c r="G124" s="105"/>
      <c r="H124" s="105"/>
      <c r="I124" s="105"/>
      <c r="J124" s="105"/>
      <c r="K124" s="105"/>
      <c r="L124" s="105"/>
      <c r="M124" s="566"/>
    </row>
    <row r="125" spans="1:13" ht="16">
      <c r="A125" s="105"/>
      <c r="B125" s="765" t="s">
        <v>57</v>
      </c>
      <c r="C125" s="766"/>
      <c r="D125" s="767"/>
      <c r="E125" s="767"/>
      <c r="F125" s="341">
        <f>F123+F124</f>
        <v>0</v>
      </c>
      <c r="G125" s="105"/>
      <c r="H125" s="105"/>
      <c r="I125" s="105"/>
      <c r="J125" s="105"/>
      <c r="K125" s="105"/>
      <c r="L125" s="105"/>
      <c r="M125" s="566"/>
    </row>
    <row r="126" spans="1:13">
      <c r="A126" s="105"/>
      <c r="B126" s="105"/>
      <c r="C126" s="105"/>
      <c r="D126" s="661"/>
      <c r="E126" s="105"/>
      <c r="F126" s="105"/>
      <c r="G126" s="105"/>
      <c r="H126" s="105"/>
      <c r="I126" s="105"/>
      <c r="J126" s="105"/>
      <c r="K126" s="105"/>
      <c r="L126" s="105"/>
      <c r="M126" s="566"/>
    </row>
  </sheetData>
  <sheetProtection algorithmName="SHA-512" hashValue="aSe77WP/xwX/s3CYyLMJjYmEdbBKF4DXRK8wDOgeej7KrN21sfzxE1+WFU8Vgsjn2BBxOE0ia4HMnX/vmlWdHw==" saltValue="2Jrv9rQt6FXRoFf9/iNlMg==" spinCount="100000" sheet="1" formatCells="0" formatColumns="0" formatRows="0"/>
  <customSheetViews>
    <customSheetView guid="{8497B84B-4C7E-43D6-B6B6-9229D6CB0A51}" scale="75" fitToPage="1" hiddenColumns="1" showRuler="0">
      <selection activeCell="G14" sqref="G14"/>
      <pageMargins left="0" right="0" top="0" bottom="0" header="0" footer="0"/>
      <pageSetup paperSize="9" scale="89" orientation="portrait"/>
      <headerFooter alignWithMargins="0">
        <oddHeader>&amp;LUnversity of Cape Town</oddHeader>
        <oddFooter>&amp;L&amp;D&amp;CMulti-year costing template v3&amp;RPage &amp;P of &amp;N</oddFooter>
      </headerFooter>
    </customSheetView>
  </customSheetViews>
  <mergeCells count="17">
    <mergeCell ref="C2:G2"/>
    <mergeCell ref="A35:G36"/>
    <mergeCell ref="L7:O7"/>
    <mergeCell ref="A13:G13"/>
    <mergeCell ref="A5:G5"/>
    <mergeCell ref="C94:E113"/>
    <mergeCell ref="B65:F65"/>
    <mergeCell ref="B74:F74"/>
    <mergeCell ref="B125:E125"/>
    <mergeCell ref="L13:M13"/>
    <mergeCell ref="B93:F93"/>
    <mergeCell ref="B75:F75"/>
    <mergeCell ref="B115:F115"/>
    <mergeCell ref="C116:E117"/>
    <mergeCell ref="B84:F84"/>
    <mergeCell ref="C76:E82"/>
    <mergeCell ref="C85:E91"/>
  </mergeCells>
  <phoneticPr fontId="3" type="noConversion"/>
  <conditionalFormatting sqref="C124">
    <cfRule type="cellIs" dxfId="5" priority="1" stopIfTrue="1" operator="equal">
      <formula>"VAT Not defined"</formula>
    </cfRule>
  </conditionalFormatting>
  <dataValidations count="9">
    <dataValidation type="decimal" showInputMessage="1" showErrorMessage="1" error="You are using the multi-year template and no more than 12 months can be entered for any one year. Use the single period template if you wish to cost periods of more than 12 months in a single sheet." sqref="C8" xr:uid="{00000000-0002-0000-0800-000000000000}">
      <formula1>0</formula1>
      <formula2>12</formula2>
    </dataValidation>
    <dataValidation type="list" allowBlank="1" showInputMessage="1" showErrorMessage="1" error="pa, /month, /day, or/hour must be chosen from the list " sqref="D37:D57 D15:D32" xr:uid="{00000000-0002-0000-0800-000001000000}">
      <formula1>units</formula1>
    </dataValidation>
    <dataValidation type="list" allowBlank="1" showInputMessage="1" showErrorMessage="1" error="Select (from the drop down list) one of Prof, Assoc Prof,Senior Lecturer, Lecturer, Junior Lecturer, Junior Research Fellow, or Post Doc" sqref="B15:B30" xr:uid="{00000000-0002-0000-0800-000002000000}">
      <formula1>categories</formula1>
    </dataValidation>
    <dataValidation type="list" allowBlank="1" showInputMessage="1" showErrorMessage="1" sqref="B37:B55" xr:uid="{00000000-0002-0000-0800-000003000000}">
      <formula1>supportstaff</formula1>
    </dataValidation>
    <dataValidation type="decimal" allowBlank="1" showInputMessage="1" showErrorMessage="1" error="Must be number 0 or greater" sqref="E15:E32" xr:uid="{00000000-0002-0000-0800-000004000000}">
      <formula1>0</formula1>
      <formula2>99999</formula2>
    </dataValidation>
    <dataValidation type="decimal" errorStyle="warning" operator="greaterThan" allowBlank="1" showInputMessage="1" showErrorMessage="1" error="Are you sure that not all staff are using an on-campus network point?  May be less if some staff are off campus." sqref="E70:E73" xr:uid="{00000000-0002-0000-0800-000005000000}">
      <formula1>#REF!</formula1>
    </dataValidation>
    <dataValidation type="whole" errorStyle="warning" operator="greaterThanOrEqual" showInputMessage="1" showErrorMessage="1" error="Are you sure that not all staff are using network points? (May be less if some or all staff work off campus.)" sqref="D70:D73" xr:uid="{00000000-0002-0000-0800-000006000000}">
      <formula1>0</formula1>
    </dataValidation>
    <dataValidation type="list" allowBlank="1" showInputMessage="1" showErrorMessage="1" sqref="D124" xr:uid="{00000000-0002-0000-0800-000007000000}">
      <formula1>vatrates</formula1>
    </dataValidation>
    <dataValidation type="list" allowBlank="1" showInputMessage="1" showErrorMessage="1" error="VAT rates can either be normal rate (14%) or zero rated (0%) if an export contract (for example)" sqref="C124" xr:uid="{00000000-0002-0000-0800-000008000000}">
      <formula1>VAT</formula1>
    </dataValidation>
  </dataValidations>
  <pageMargins left="0.56000000000000005" right="0.38" top="1" bottom="1" header="0.5" footer="0.5"/>
  <pageSetup paperSize="9" scale="89" orientation="portrait"/>
  <headerFooter alignWithMargins="0">
    <oddHeader>&amp;LUnversity of Cape Town</oddHeader>
    <oddFooter>&amp;L&amp;D&amp;CMulti-year costing template v3&amp;RPage &amp;P of &amp;N</oddFooter>
  </headerFooter>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Title="GOB Staff" xr:uid="{00000000-0002-0000-0800-000009000000}">
          <x14:formula1>
            <xm:f>'Lookup Lists'!$A$82:$A$83</xm:f>
          </x14:formula1>
          <xm:sqref>L15:L32</xm:sqref>
        </x14:dataValidation>
        <x14:dataValidation type="list" allowBlank="1" showInputMessage="1" showErrorMessage="1" xr:uid="{00000000-0002-0000-0800-00000A000000}">
          <x14:formula1>
            <xm:f>'Lookup Lists'!$A$82:$A$83</xm:f>
          </x14:formula1>
          <xm:sqref>L37:L57 L33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25</vt:i4>
      </vt:variant>
      <vt:variant>
        <vt:lpstr>Named Ranges</vt:lpstr>
      </vt:variant>
      <vt:variant>
        <vt:i4>38</vt:i4>
      </vt:variant>
    </vt:vector>
  </HeadingPairs>
  <TitlesOfParts>
    <vt:vector size="63" baseType="lpstr">
      <vt:lpstr>Instructions</vt:lpstr>
      <vt:lpstr>Summary IDRC</vt:lpstr>
      <vt:lpstr>Summary BMGF</vt:lpstr>
      <vt:lpstr>SUmmary NIH</vt:lpstr>
      <vt:lpstr>Summary Full Cost</vt:lpstr>
      <vt:lpstr>2022</vt:lpstr>
      <vt:lpstr>2023</vt:lpstr>
      <vt:lpstr>2024</vt:lpstr>
      <vt:lpstr>2025</vt:lpstr>
      <vt:lpstr>2026</vt:lpstr>
      <vt:lpstr>2027</vt:lpstr>
      <vt:lpstr>2028</vt:lpstr>
      <vt:lpstr>2029</vt:lpstr>
      <vt:lpstr>2030</vt:lpstr>
      <vt:lpstr>Sheet5</vt:lpstr>
      <vt:lpstr>Policy</vt:lpstr>
      <vt:lpstr>Staff categories</vt:lpstr>
      <vt:lpstr>Rates</vt:lpstr>
      <vt:lpstr>Lookup Lists</vt:lpstr>
      <vt:lpstr>2015_COE</vt:lpstr>
      <vt:lpstr>Sheet1</vt:lpstr>
      <vt:lpstr>Equipment &amp; Subs</vt:lpstr>
      <vt:lpstr>Sheet2</vt:lpstr>
      <vt:lpstr>Sheet3</vt:lpstr>
      <vt:lpstr>Sheet4</vt:lpstr>
      <vt:lpstr>Rates!academicrates</vt:lpstr>
      <vt:lpstr>academicrates</vt:lpstr>
      <vt:lpstr>aflag1</vt:lpstr>
      <vt:lpstr>aflag2</vt:lpstr>
      <vt:lpstr>'2024'!averagenopeople</vt:lpstr>
      <vt:lpstr>Rates!categories</vt:lpstr>
      <vt:lpstr>categories</vt:lpstr>
      <vt:lpstr>'Lookup Lists'!categoryindex</vt:lpstr>
      <vt:lpstr>categoryindex</vt:lpstr>
      <vt:lpstr>'Lookup Lists'!faculties</vt:lpstr>
      <vt:lpstr>faculties</vt:lpstr>
      <vt:lpstr>'Lookup Lists'!facultyrates</vt:lpstr>
      <vt:lpstr>facultyrates</vt:lpstr>
      <vt:lpstr>Rates!passrates</vt:lpstr>
      <vt:lpstr>passrates</vt:lpstr>
      <vt:lpstr>payclass</vt:lpstr>
      <vt:lpstr>'2022'!Print_Area</vt:lpstr>
      <vt:lpstr>'2023'!Print_Area</vt:lpstr>
      <vt:lpstr>'2024'!Print_Area</vt:lpstr>
      <vt:lpstr>'2025'!Print_Area</vt:lpstr>
      <vt:lpstr>Instructions!Print_Area</vt:lpstr>
      <vt:lpstr>'Summary Full Cost'!Print_Area</vt:lpstr>
      <vt:lpstr>'2024'!space</vt:lpstr>
      <vt:lpstr>Rates!supportstaff</vt:lpstr>
      <vt:lpstr>supportstaff</vt:lpstr>
      <vt:lpstr>'Lookup Lists'!units</vt:lpstr>
      <vt:lpstr>units</vt:lpstr>
      <vt:lpstr>unitsfractionyears</vt:lpstr>
      <vt:lpstr>'Lookup Lists'!unitsindex</vt:lpstr>
      <vt:lpstr>unitsindex</vt:lpstr>
      <vt:lpstr>'Lookup Lists'!VAT</vt:lpstr>
      <vt:lpstr>VAT</vt:lpstr>
      <vt:lpstr>'Lookup Lists'!vatrates</vt:lpstr>
      <vt:lpstr>vatrates</vt:lpstr>
      <vt:lpstr>'Lookup Lists'!yearindex</vt:lpstr>
      <vt:lpstr>yearindex</vt:lpstr>
      <vt:lpstr>'Lookup Lists'!years</vt:lpstr>
      <vt:lpstr>years</vt:lpstr>
    </vt:vector>
  </TitlesOfParts>
  <Manager/>
  <Company>University of Cape Town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Heher &amp; Abu Adams</dc:creator>
  <cp:keywords/>
  <dc:description>April 05 - Including 0 rated VAT calculation and picking up VAT rates from paramaters sheet._x000d_
May 05 - Allowance made for more than 5 specified staff categories</dc:description>
  <cp:lastModifiedBy>Piet Barnard</cp:lastModifiedBy>
  <cp:revision/>
  <dcterms:created xsi:type="dcterms:W3CDTF">2005-02-16T13:01:09Z</dcterms:created>
  <dcterms:modified xsi:type="dcterms:W3CDTF">2022-02-03T09:06:09Z</dcterms:modified>
  <cp:category/>
  <cp:contentStatus/>
</cp:coreProperties>
</file>